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MB\LICITAÇÕES\2023\PROC 7832-2021 - UBS VICENTE DE CARVALHO\DLC\"/>
    </mc:Choice>
  </mc:AlternateContent>
  <bookViews>
    <workbookView xWindow="0" yWindow="0" windowWidth="28800" windowHeight="12435" tabRatio="766"/>
  </bookViews>
  <sheets>
    <sheet name="PLANILHA" sheetId="2" r:id="rId1"/>
    <sheet name="CRONOGRAMA" sheetId="11" r:id="rId2"/>
    <sheet name="Memoria Apoio - ELE" sheetId="8" state="hidden" r:id="rId3"/>
    <sheet name="Memoria Apoio - LOG" sheetId="9" state="hidden" r:id="rId4"/>
    <sheet name="Memoria Apoio - HID" sheetId="10" state="hidden" r:id="rId5"/>
  </sheets>
  <externalReferences>
    <externalReference r:id="rId6"/>
    <externalReference r:id="rId7"/>
  </externalReferences>
  <definedNames>
    <definedName name="_xlnm._FilterDatabase" localSheetId="0" hidden="1">PLANILHA!$B$9:$G$412</definedName>
    <definedName name="_xlnm.Print_Area" localSheetId="1">CRONOGRAMA!$A$1:$O$46</definedName>
    <definedName name="_xlnm.Print_Area" localSheetId="0">PLANILHA!$B$1:$G$412</definedName>
    <definedName name="DESONERACAO" hidden="1">IF(OR(Import.Desoneracao="DESONERADO",Import.Desoneracao="SIM"),"SIM","NÃO")</definedName>
    <definedName name="Import.Desoneracao" hidden="1">OFFSET([1]DADOS!$G$18,0,-1)</definedName>
    <definedName name="Import.Município" hidden="1">[1]DADOS!$F$6</definedName>
    <definedName name="_xlnm.Print_Titles" localSheetId="0">PLANILHA!$1:$10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1" i="2" l="1"/>
  <c r="B36" i="11" l="1"/>
  <c r="B33" i="11"/>
  <c r="B30" i="11"/>
  <c r="B27" i="11"/>
  <c r="B24" i="11"/>
  <c r="O21" i="11"/>
  <c r="O18" i="11"/>
  <c r="O15" i="11"/>
  <c r="G32" i="2" l="1"/>
  <c r="G61" i="2" l="1"/>
  <c r="G364" i="2" l="1"/>
  <c r="G371" i="2" l="1"/>
  <c r="G363" i="2"/>
  <c r="G365" i="2"/>
  <c r="G370" i="2"/>
  <c r="G367" i="2"/>
  <c r="G362" i="2"/>
  <c r="G366" i="2"/>
  <c r="G360" i="2"/>
  <c r="G359" i="2"/>
  <c r="G368" i="2"/>
  <c r="G361" i="2"/>
  <c r="G369" i="2"/>
  <c r="G358" i="2" l="1"/>
  <c r="G356" i="2"/>
  <c r="G70" i="2" l="1"/>
  <c r="G229" i="2"/>
  <c r="G338" i="2"/>
  <c r="G245" i="2" l="1"/>
  <c r="G270" i="2"/>
  <c r="G294" i="2"/>
  <c r="G272" i="2"/>
  <c r="G273" i="2"/>
  <c r="G56" i="2" l="1"/>
  <c r="G75" i="2"/>
  <c r="G23" i="2"/>
  <c r="G84" i="2" l="1"/>
  <c r="G221" i="2"/>
  <c r="G355" i="2" l="1"/>
  <c r="G59" i="2" l="1"/>
  <c r="G62" i="2"/>
  <c r="G60" i="2"/>
  <c r="G58" i="2"/>
  <c r="D35" i="10"/>
  <c r="E35" i="10" s="1"/>
  <c r="D34" i="10"/>
  <c r="E34" i="10" s="1"/>
  <c r="E33" i="10"/>
  <c r="E32" i="10"/>
  <c r="D31" i="10"/>
  <c r="E31" i="10" s="1"/>
  <c r="E30" i="10"/>
  <c r="E29" i="10"/>
  <c r="E28" i="10"/>
  <c r="D28" i="10"/>
  <c r="B27" i="10"/>
  <c r="E27" i="10" s="1"/>
  <c r="E20" i="10"/>
  <c r="D19" i="10"/>
  <c r="E19" i="10" s="1"/>
  <c r="E18" i="10"/>
  <c r="D18" i="10"/>
  <c r="B18" i="10"/>
  <c r="D17" i="10"/>
  <c r="E17" i="10" s="1"/>
  <c r="B17" i="10"/>
  <c r="B16" i="10"/>
  <c r="E16" i="10" s="1"/>
  <c r="E15" i="10"/>
  <c r="E14" i="10"/>
  <c r="E13" i="10"/>
  <c r="D12" i="10"/>
  <c r="E12" i="10" s="1"/>
  <c r="B12" i="10"/>
  <c r="E11" i="10"/>
  <c r="D10" i="10"/>
  <c r="E10" i="10" s="1"/>
  <c r="B10" i="10"/>
  <c r="D9" i="10"/>
  <c r="E9" i="10" s="1"/>
  <c r="E8" i="10"/>
  <c r="E7" i="10"/>
  <c r="E6" i="10"/>
  <c r="E5" i="10"/>
  <c r="E4" i="10"/>
  <c r="E16" i="9"/>
  <c r="D15" i="9"/>
  <c r="E15" i="9" s="1"/>
  <c r="D14" i="9"/>
  <c r="E14" i="9" s="1"/>
  <c r="E13" i="9"/>
  <c r="D13" i="9"/>
  <c r="E12" i="9"/>
  <c r="E11" i="9"/>
  <c r="D11" i="9"/>
  <c r="E10" i="9"/>
  <c r="D9" i="9"/>
  <c r="E9" i="9" s="1"/>
  <c r="E8" i="9"/>
  <c r="E7" i="9"/>
  <c r="E6" i="9"/>
  <c r="E5" i="9"/>
  <c r="E4" i="9"/>
  <c r="E56" i="8"/>
  <c r="E55" i="8"/>
  <c r="E54" i="8"/>
  <c r="E53" i="8"/>
  <c r="E52" i="8"/>
  <c r="E51" i="8"/>
  <c r="D50" i="8"/>
  <c r="E50" i="8" s="1"/>
  <c r="E49" i="8"/>
  <c r="E48" i="8"/>
  <c r="E47" i="8"/>
  <c r="D47" i="8"/>
  <c r="E46" i="8"/>
  <c r="D45" i="8"/>
  <c r="E45" i="8" s="1"/>
  <c r="E44" i="8"/>
  <c r="E43" i="8"/>
  <c r="D42" i="8"/>
  <c r="E42" i="8" s="1"/>
  <c r="E41" i="8"/>
  <c r="E40" i="8"/>
  <c r="E39" i="8"/>
  <c r="E38" i="8"/>
  <c r="D37" i="8"/>
  <c r="E37" i="8" s="1"/>
  <c r="D36" i="8"/>
  <c r="E36" i="8" s="1"/>
  <c r="D35" i="8"/>
  <c r="E35" i="8" s="1"/>
  <c r="E34" i="8"/>
  <c r="D33" i="8"/>
  <c r="E33" i="8" s="1"/>
  <c r="D32" i="8"/>
  <c r="E32" i="8" s="1"/>
  <c r="D31" i="8"/>
  <c r="E31" i="8" s="1"/>
  <c r="D30" i="8"/>
  <c r="E30" i="8" s="1"/>
  <c r="E29" i="8"/>
  <c r="E28" i="8"/>
  <c r="E27" i="8"/>
  <c r="D26" i="8"/>
  <c r="E26" i="8" s="1"/>
  <c r="E25" i="8"/>
  <c r="D24" i="8"/>
  <c r="E24" i="8" s="1"/>
  <c r="E23" i="8"/>
  <c r="D23" i="8"/>
  <c r="E22" i="8"/>
  <c r="D22" i="8"/>
  <c r="E21" i="8"/>
  <c r="E20" i="8"/>
  <c r="E19" i="8"/>
  <c r="E18" i="8"/>
  <c r="D18" i="8"/>
  <c r="D17" i="8"/>
  <c r="E17" i="8" s="1"/>
  <c r="E16" i="8"/>
  <c r="D16" i="8"/>
  <c r="D15" i="8"/>
  <c r="E15" i="8" s="1"/>
  <c r="E14" i="8"/>
  <c r="D14" i="8"/>
  <c r="E13" i="8"/>
  <c r="E12" i="8"/>
  <c r="E11" i="8"/>
  <c r="D10" i="8"/>
  <c r="B10" i="8"/>
  <c r="B9" i="8"/>
  <c r="E9" i="8" s="1"/>
  <c r="D8" i="8"/>
  <c r="B8" i="8"/>
  <c r="E8" i="8" s="1"/>
  <c r="D7" i="8"/>
  <c r="E7" i="8" s="1"/>
  <c r="D6" i="8"/>
  <c r="E6" i="8" s="1"/>
  <c r="D5" i="8"/>
  <c r="E5" i="8" s="1"/>
  <c r="E4" i="8"/>
  <c r="G105" i="2"/>
  <c r="G202" i="2" l="1"/>
  <c r="G168" i="2"/>
  <c r="G170" i="2"/>
  <c r="G167" i="2"/>
  <c r="G169" i="2"/>
  <c r="G173" i="2"/>
  <c r="G166" i="2"/>
  <c r="G172" i="2"/>
  <c r="G203" i="2"/>
  <c r="G171" i="2"/>
  <c r="G201" i="2"/>
  <c r="E10" i="8"/>
  <c r="G165" i="2" l="1"/>
  <c r="G390" i="2"/>
  <c r="G391" i="2"/>
  <c r="G198" i="2"/>
  <c r="G131" i="2"/>
  <c r="G392" i="2"/>
  <c r="G212" i="2"/>
  <c r="G200" i="2"/>
  <c r="G199" i="2"/>
  <c r="G185" i="2"/>
  <c r="G184" i="2"/>
  <c r="G104" i="2"/>
  <c r="G31" i="2" l="1"/>
  <c r="G83" i="2"/>
  <c r="G308" i="2" l="1"/>
  <c r="G300" i="2"/>
  <c r="G318" i="2"/>
  <c r="G261" i="2"/>
  <c r="G264" i="2"/>
  <c r="G262" i="2"/>
  <c r="G74" i="2"/>
  <c r="G263" i="2"/>
  <c r="G291" i="2" l="1"/>
  <c r="G304" i="2"/>
  <c r="G383" i="2"/>
  <c r="G388" i="2"/>
  <c r="G374" i="2"/>
  <c r="G251" i="2"/>
  <c r="G285" i="2"/>
  <c r="G277" i="2"/>
  <c r="G347" i="2"/>
  <c r="G381" i="2"/>
  <c r="G77" i="2"/>
  <c r="G256" i="2"/>
  <c r="G306" i="2"/>
  <c r="G197" i="2"/>
  <c r="G243" i="2"/>
  <c r="G343" i="2"/>
  <c r="G341" i="2"/>
  <c r="G405" i="2"/>
  <c r="G404" i="2" s="1"/>
  <c r="G326" i="2"/>
  <c r="G402" i="2"/>
  <c r="G401" i="2" s="1"/>
  <c r="G321" i="2"/>
  <c r="G329" i="2"/>
  <c r="G382" i="2"/>
  <c r="G255" i="2"/>
  <c r="G192" i="2"/>
  <c r="G188" i="2"/>
  <c r="G213" i="2"/>
  <c r="G378" i="2"/>
  <c r="G385" i="2"/>
  <c r="G319" i="2"/>
  <c r="G298" i="2"/>
  <c r="G254" i="2"/>
  <c r="G190" i="2"/>
  <c r="G186" i="2"/>
  <c r="G398" i="2"/>
  <c r="G375" i="2"/>
  <c r="G292" i="2"/>
  <c r="G286" i="2"/>
  <c r="G293" i="2"/>
  <c r="G195" i="2"/>
  <c r="G177" i="2"/>
  <c r="G182" i="2"/>
  <c r="G353" i="2"/>
  <c r="G357" i="2"/>
  <c r="G290" i="2"/>
  <c r="G276" i="2"/>
  <c r="G297" i="2"/>
  <c r="G178" i="2"/>
  <c r="G189" i="2"/>
  <c r="G193" i="2"/>
  <c r="G76" i="2"/>
  <c r="G349" i="2"/>
  <c r="G348" i="2"/>
  <c r="G54" i="2"/>
  <c r="G242" i="2"/>
  <c r="G268" i="2"/>
  <c r="G303" i="2"/>
  <c r="G132" i="2"/>
  <c r="G176" i="2"/>
  <c r="G187" i="2"/>
  <c r="G334" i="2"/>
  <c r="G330" i="2"/>
  <c r="G377" i="2"/>
  <c r="G379" i="2"/>
  <c r="G307" i="2"/>
  <c r="G310" i="2"/>
  <c r="G179" i="2"/>
  <c r="G408" i="2"/>
  <c r="G407" i="2" s="1"/>
  <c r="G328" i="2"/>
  <c r="G315" i="2"/>
  <c r="G320" i="2"/>
  <c r="G351" i="2"/>
  <c r="G350" i="2"/>
  <c r="G345" i="2"/>
  <c r="G399" i="2"/>
  <c r="G322" i="2"/>
  <c r="G269" i="2"/>
  <c r="G278" i="2"/>
  <c r="G337" i="2"/>
  <c r="G309" i="2"/>
  <c r="G342" i="2"/>
  <c r="G196" i="2"/>
  <c r="G387" i="2"/>
  <c r="G289" i="2"/>
  <c r="G244" i="2"/>
  <c r="G397" i="2"/>
  <c r="G332" i="2"/>
  <c r="G344" i="2"/>
  <c r="G194" i="2"/>
  <c r="G191" i="2"/>
  <c r="G384" i="2"/>
  <c r="G389" i="2"/>
  <c r="G339" i="2"/>
  <c r="G335" i="2" s="1"/>
  <c r="G352" i="2"/>
  <c r="G327" i="2"/>
  <c r="G181" i="2"/>
  <c r="G126" i="2"/>
  <c r="G346" i="2"/>
  <c r="G380" i="2"/>
  <c r="G299" i="2"/>
  <c r="G396" i="2"/>
  <c r="G183" i="2"/>
  <c r="G180" i="2"/>
  <c r="G333" i="2"/>
  <c r="G376" i="2"/>
  <c r="G393" i="2"/>
  <c r="G354" i="2"/>
  <c r="G305" i="2"/>
  <c r="G336" i="2"/>
  <c r="G386" i="2"/>
  <c r="G265" i="2"/>
  <c r="G260" i="2" s="1"/>
  <c r="G284" i="2"/>
  <c r="G46" i="2"/>
  <c r="G160" i="2"/>
  <c r="G267" i="2" l="1"/>
  <c r="G317" i="2"/>
  <c r="G373" i="2"/>
  <c r="G395" i="2"/>
  <c r="G331" i="2"/>
  <c r="G325" i="2"/>
  <c r="G175" i="2"/>
  <c r="G340" i="2"/>
  <c r="G324" i="2" s="1"/>
  <c r="G275" i="2"/>
  <c r="G312" i="2"/>
  <c r="G45" i="2"/>
  <c r="G253" i="2"/>
  <c r="G258" i="2"/>
  <c r="G246" i="2"/>
  <c r="G241" i="2" s="1"/>
  <c r="G257" i="2"/>
  <c r="G295" i="2"/>
  <c r="G296" i="2"/>
  <c r="G250" i="2"/>
  <c r="G314" i="2"/>
  <c r="G283" i="2"/>
  <c r="G281" i="2"/>
  <c r="G230" i="2"/>
  <c r="G106" i="2"/>
  <c r="G288" i="2" l="1"/>
  <c r="G249" i="2"/>
  <c r="G252" i="2"/>
  <c r="G311" i="2"/>
  <c r="G282" i="2"/>
  <c r="G280" i="2" s="1"/>
  <c r="G313" i="2"/>
  <c r="G248" i="2"/>
  <c r="G227" i="2"/>
  <c r="G163" i="2"/>
  <c r="G162" i="2" s="1"/>
  <c r="G228" i="2"/>
  <c r="G225" i="2"/>
  <c r="G226" i="2"/>
  <c r="G302" i="2" l="1"/>
  <c r="G239" i="2" s="1"/>
  <c r="O22" i="11" s="1"/>
  <c r="G224" i="2"/>
  <c r="G237" i="2"/>
  <c r="G236" i="2" s="1"/>
  <c r="I22" i="11" l="1"/>
  <c r="N22" i="11"/>
  <c r="K22" i="11"/>
  <c r="L22" i="11"/>
  <c r="J22" i="11"/>
  <c r="M22" i="11"/>
  <c r="G234" i="2"/>
  <c r="G233" i="2"/>
  <c r="G232" i="2" s="1"/>
  <c r="G220" i="2" l="1"/>
  <c r="G146" i="2"/>
  <c r="G222" i="2"/>
  <c r="G219" i="2"/>
  <c r="G218" i="2"/>
  <c r="G217" i="2"/>
  <c r="G208" i="2"/>
  <c r="G211" i="2"/>
  <c r="G216" i="2"/>
  <c r="G210" i="2"/>
  <c r="G209" i="2"/>
  <c r="G207" i="2"/>
  <c r="G206" i="2"/>
  <c r="G205" i="2" l="1"/>
  <c r="G215" i="2"/>
  <c r="G155" i="2"/>
  <c r="G140" i="2"/>
  <c r="G149" i="2"/>
  <c r="G150" i="2"/>
  <c r="G142" i="2"/>
  <c r="G152" i="2"/>
  <c r="G159" i="2"/>
  <c r="G158" i="2"/>
  <c r="G157" i="2"/>
  <c r="G156" i="2"/>
  <c r="G154" i="2"/>
  <c r="G153" i="2"/>
  <c r="G151" i="2"/>
  <c r="G148" i="2"/>
  <c r="G147" i="2"/>
  <c r="G145" i="2"/>
  <c r="G144" i="2"/>
  <c r="G143" i="2"/>
  <c r="G141" i="2"/>
  <c r="G139" i="2"/>
  <c r="G138" i="2"/>
  <c r="G137" i="2"/>
  <c r="G125" i="2"/>
  <c r="G136" i="2" l="1"/>
  <c r="G114" i="2"/>
  <c r="G113" i="2"/>
  <c r="G99" i="2"/>
  <c r="G109" i="2"/>
  <c r="G103" i="2"/>
  <c r="G101" i="2"/>
  <c r="G98" i="2"/>
  <c r="G96" i="2"/>
  <c r="G97" i="2"/>
  <c r="G100" i="2"/>
  <c r="G102" i="2"/>
  <c r="G95" i="2"/>
  <c r="G91" i="2" l="1"/>
  <c r="G93" i="2"/>
  <c r="G94" i="2"/>
  <c r="G92" i="2"/>
  <c r="G90" i="2"/>
  <c r="G89" i="2"/>
  <c r="G88" i="2"/>
  <c r="G87" i="2" l="1"/>
  <c r="G85" i="2"/>
  <c r="G82" i="2" l="1"/>
  <c r="G81" i="2"/>
  <c r="G38" i="2" l="1"/>
  <c r="G39" i="2"/>
  <c r="G37" i="2"/>
  <c r="G134" i="2" l="1"/>
  <c r="G135" i="2"/>
  <c r="G119" i="2"/>
  <c r="G120" i="2"/>
  <c r="G121" i="2"/>
  <c r="G122" i="2"/>
  <c r="G123" i="2"/>
  <c r="G127" i="2"/>
  <c r="G128" i="2"/>
  <c r="G129" i="2"/>
  <c r="G130" i="2"/>
  <c r="G118" i="2"/>
  <c r="G112" i="2"/>
  <c r="G111" i="2"/>
  <c r="G110" i="2"/>
  <c r="G108" i="2" s="1"/>
  <c r="G79" i="2"/>
  <c r="G78" i="2"/>
  <c r="G80" i="2"/>
  <c r="G68" i="2"/>
  <c r="G69" i="2"/>
  <c r="G71" i="2"/>
  <c r="G66" i="2"/>
  <c r="G67" i="2"/>
  <c r="G65" i="2"/>
  <c r="G15" i="2"/>
  <c r="G64" i="2" l="1"/>
  <c r="G124" i="2"/>
  <c r="G73" i="2"/>
  <c r="G133" i="2"/>
  <c r="G117" i="2"/>
  <c r="G55" i="2"/>
  <c r="G53" i="2"/>
  <c r="G116" i="2" l="1"/>
  <c r="G52" i="2"/>
  <c r="G50" i="2"/>
  <c r="G49" i="2"/>
  <c r="G48" i="2" s="1"/>
  <c r="G42" i="2"/>
  <c r="G43" i="2"/>
  <c r="G44" i="2"/>
  <c r="G41" i="2"/>
  <c r="G40" i="2"/>
  <c r="G27" i="2"/>
  <c r="G28" i="2"/>
  <c r="G29" i="2"/>
  <c r="G30" i="2"/>
  <c r="G35" i="2"/>
  <c r="G36" i="2"/>
  <c r="G24" i="2"/>
  <c r="G20" i="2"/>
  <c r="G21" i="2"/>
  <c r="G22" i="2"/>
  <c r="G14" i="2"/>
  <c r="G13" i="2"/>
  <c r="G12" i="2"/>
  <c r="G26" i="2" l="1"/>
  <c r="G11" i="2"/>
  <c r="O16" i="11" s="1"/>
  <c r="G19" i="2"/>
  <c r="G34" i="2"/>
  <c r="K16" i="11" l="1"/>
  <c r="L16" i="11"/>
  <c r="J16" i="11"/>
  <c r="M16" i="11"/>
  <c r="N16" i="11"/>
  <c r="M40" i="11"/>
  <c r="C16" i="11"/>
  <c r="I16" i="11"/>
  <c r="I40" i="11" s="1"/>
  <c r="L40" i="11"/>
  <c r="N40" i="11"/>
  <c r="J40" i="11"/>
  <c r="E16" i="11"/>
  <c r="K40" i="11"/>
  <c r="D16" i="11"/>
  <c r="F16" i="11"/>
  <c r="H16" i="11"/>
  <c r="G16" i="11"/>
  <c r="G17" i="2"/>
  <c r="G410" i="2" l="1"/>
  <c r="G412" i="2" s="1"/>
  <c r="O19" i="11"/>
  <c r="G19" i="11" l="1"/>
  <c r="G40" i="11" s="1"/>
  <c r="H19" i="11"/>
  <c r="H40" i="11" s="1"/>
  <c r="O40" i="11"/>
  <c r="C19" i="11"/>
  <c r="E19" i="11"/>
  <c r="E40" i="11" s="1"/>
  <c r="D19" i="11"/>
  <c r="D40" i="11" s="1"/>
  <c r="F19" i="11"/>
  <c r="F40" i="11" s="1"/>
  <c r="C40" i="11" l="1"/>
</calcChain>
</file>

<file path=xl/sharedStrings.xml><?xml version="1.0" encoding="utf-8"?>
<sst xmlns="http://schemas.openxmlformats.org/spreadsheetml/2006/main" count="1290" uniqueCount="752">
  <si>
    <t>ITEM</t>
  </si>
  <si>
    <t>SERVIÇOS PRELIMINARES</t>
  </si>
  <si>
    <t>M</t>
  </si>
  <si>
    <t>INSTALAÇÕES ELÉTRICAS</t>
  </si>
  <si>
    <t>PINTURA</t>
  </si>
  <si>
    <t>INSTALAÇÕES HIDRÁULICAS</t>
  </si>
  <si>
    <t>LIMPEZA FINAL</t>
  </si>
  <si>
    <t>PLANILHA ORÇAMENTÁRIA</t>
  </si>
  <si>
    <t>DESCRIÇÃO</t>
  </si>
  <si>
    <t>UNID.</t>
  </si>
  <si>
    <t>QUANT.</t>
  </si>
  <si>
    <t>M2</t>
  </si>
  <si>
    <t>M3</t>
  </si>
  <si>
    <t>KG</t>
  </si>
  <si>
    <t>UN</t>
  </si>
  <si>
    <t>CJ</t>
  </si>
  <si>
    <t/>
  </si>
  <si>
    <t>DEMOLIÇÕES</t>
  </si>
  <si>
    <t>1.0</t>
  </si>
  <si>
    <t>1.1</t>
  </si>
  <si>
    <t>2.2</t>
  </si>
  <si>
    <t>1.2</t>
  </si>
  <si>
    <t>3.1</t>
  </si>
  <si>
    <t>2.1</t>
  </si>
  <si>
    <t>1.3</t>
  </si>
  <si>
    <t>1.4</t>
  </si>
  <si>
    <t>UNMES</t>
  </si>
  <si>
    <t>TRANSPORTE E MOVIMENTACAO, DENTRO E FORA DA OBRA</t>
  </si>
  <si>
    <t>CM3</t>
  </si>
  <si>
    <t xml:space="preserve">VALOR </t>
  </si>
  <si>
    <t>TOTAL</t>
  </si>
  <si>
    <t>2.0</t>
  </si>
  <si>
    <t>2.3</t>
  </si>
  <si>
    <t>2.4</t>
  </si>
  <si>
    <t>3.0</t>
  </si>
  <si>
    <t>3.2</t>
  </si>
  <si>
    <t>3.3</t>
  </si>
  <si>
    <t>3.4</t>
  </si>
  <si>
    <t>3.5</t>
  </si>
  <si>
    <t>4.0</t>
  </si>
  <si>
    <t>4.1</t>
  </si>
  <si>
    <t>5.0</t>
  </si>
  <si>
    <t>5.1</t>
  </si>
  <si>
    <t>5.2</t>
  </si>
  <si>
    <t>INFRAESTRUTURA</t>
  </si>
  <si>
    <t>APILOAMENTO DO FUNDO DE VALAS, PARA SIMPLES REGULARIZAÇÃO</t>
  </si>
  <si>
    <t>6.0</t>
  </si>
  <si>
    <t>6.1</t>
  </si>
  <si>
    <t>SUPERESTRUTURA</t>
  </si>
  <si>
    <t>6.2</t>
  </si>
  <si>
    <t>6.3</t>
  </si>
  <si>
    <t>6.4</t>
  </si>
  <si>
    <t>7.0</t>
  </si>
  <si>
    <t>7.1</t>
  </si>
  <si>
    <t>8.0</t>
  </si>
  <si>
    <t>8.1</t>
  </si>
  <si>
    <t>CANTEIRO DE OBRA</t>
  </si>
  <si>
    <t>2.5</t>
  </si>
  <si>
    <t>RETIRADAS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</si>
  <si>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</si>
  <si>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</si>
  <si>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</si>
  <si>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</si>
  <si>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</si>
  <si>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</si>
  <si>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</si>
  <si>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</si>
  <si>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</si>
  <si>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</si>
  <si>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</si>
  <si>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7.2</t>
  </si>
  <si>
    <t>7.3</t>
  </si>
  <si>
    <t>ALVENARIA E FECHAMENTO</t>
  </si>
  <si>
    <t>8.2</t>
  </si>
  <si>
    <t>9.0</t>
  </si>
  <si>
    <t>COBERTURA</t>
  </si>
  <si>
    <t>9.1</t>
  </si>
  <si>
    <t>9.2</t>
  </si>
  <si>
    <t>9.3</t>
  </si>
  <si>
    <t>9.4</t>
  </si>
  <si>
    <t>10.0</t>
  </si>
  <si>
    <t>REVESTIMENTOS DE PAREDES</t>
  </si>
  <si>
    <t>10.1</t>
  </si>
  <si>
    <t>10.2</t>
  </si>
  <si>
    <t>10.3</t>
  </si>
  <si>
    <t>10.4</t>
  </si>
  <si>
    <t>10.5</t>
  </si>
  <si>
    <t>10.6</t>
  </si>
  <si>
    <t>10.7</t>
  </si>
  <si>
    <t>11.0</t>
  </si>
  <si>
    <t>REVESTIMENTOS DE PISOS E COMPLEMENTOS</t>
  </si>
  <si>
    <t>11.1</t>
  </si>
  <si>
    <t>11.2</t>
  </si>
  <si>
    <t>11.3</t>
  </si>
  <si>
    <t>11.4</t>
  </si>
  <si>
    <t>11.5</t>
  </si>
  <si>
    <t>11.6</t>
  </si>
  <si>
    <t>ESQUADRIAS DE MADEIRA, ALUMÍNIO E FERRO</t>
  </si>
  <si>
    <t>12.0</t>
  </si>
  <si>
    <t>12.1</t>
  </si>
  <si>
    <t>12.2</t>
  </si>
  <si>
    <t>12.3</t>
  </si>
  <si>
    <t>12.4</t>
  </si>
  <si>
    <t>12.5</t>
  </si>
  <si>
    <t>12.6</t>
  </si>
  <si>
    <t>13.0</t>
  </si>
  <si>
    <t>13.1</t>
  </si>
  <si>
    <t>14.0</t>
  </si>
  <si>
    <t>Água Fria</t>
  </si>
  <si>
    <t>14.1</t>
  </si>
  <si>
    <t>14.2</t>
  </si>
  <si>
    <t>14.3</t>
  </si>
  <si>
    <t>14.4</t>
  </si>
  <si>
    <t>14.5</t>
  </si>
  <si>
    <t>14.6</t>
  </si>
  <si>
    <t>14.7</t>
  </si>
  <si>
    <t>15.0</t>
  </si>
  <si>
    <t>15.1</t>
  </si>
  <si>
    <t>15.2</t>
  </si>
  <si>
    <t>15.3</t>
  </si>
  <si>
    <t>15.4</t>
  </si>
  <si>
    <t>15.5</t>
  </si>
  <si>
    <t>15.6</t>
  </si>
  <si>
    <t>15.7</t>
  </si>
  <si>
    <t>PROTEÇÃO DE PISO COM PROTETOR DE PISO EM PAPEL KRAFT E PLÁSTICO POLIETILENO</t>
  </si>
  <si>
    <t>10.8</t>
  </si>
  <si>
    <t>MAPA TÁTIL 45 X 39 CM</t>
  </si>
  <si>
    <t>Esgoto</t>
  </si>
  <si>
    <t>Água Pluvial</t>
  </si>
  <si>
    <t>Louças e Metais</t>
  </si>
  <si>
    <t>16.0</t>
  </si>
  <si>
    <t>16.1</t>
  </si>
  <si>
    <t>16.2</t>
  </si>
  <si>
    <t>16.3</t>
  </si>
  <si>
    <t>16.4</t>
  </si>
  <si>
    <t>16.5</t>
  </si>
  <si>
    <t>16.6</t>
  </si>
  <si>
    <t>17.0</t>
  </si>
  <si>
    <t>INSTALAÇÕES DE LÓGICA</t>
  </si>
  <si>
    <t>17.1</t>
  </si>
  <si>
    <t>17.2</t>
  </si>
  <si>
    <t>18.1</t>
  </si>
  <si>
    <t>INSTALAÇÕES DE PREVENÇÃO E COMBATE À INCÊNDIO</t>
  </si>
  <si>
    <t>18.0</t>
  </si>
  <si>
    <t>19.0</t>
  </si>
  <si>
    <t>19.1</t>
  </si>
  <si>
    <t>COMUNICAÇÃO VISUAL</t>
  </si>
  <si>
    <t>19.2</t>
  </si>
  <si>
    <t>19.3</t>
  </si>
  <si>
    <t>20.0</t>
  </si>
  <si>
    <t>21.1</t>
  </si>
  <si>
    <t>20.1</t>
  </si>
  <si>
    <t>TOTAL GERAL</t>
  </si>
  <si>
    <t>EQUIPAMENTOS</t>
  </si>
  <si>
    <t>BOMBA PRESSURIZADOR ROWA TANGO SFL 20, INCLUSO MÃO DE OBRA</t>
  </si>
  <si>
    <t>19.4</t>
  </si>
  <si>
    <t>INSTALAÇÃO DE COMPRESSOR EXISTENTE</t>
  </si>
  <si>
    <t>Instalações - Cadeiras de Odonto</t>
  </si>
  <si>
    <t>20.2</t>
  </si>
  <si>
    <t>20.3</t>
  </si>
  <si>
    <t>21.0</t>
  </si>
  <si>
    <t>BLOCO AUTÔNOMO DE ILUMINAÇÃO DE EMERGÊNCIA COM AUTONOMIA MÍNIMA DE 1 HORA, EQUIPADO COM 2 LÂMPADAS DE 11 W</t>
  </si>
  <si>
    <t>8.3</t>
  </si>
  <si>
    <t>9.5</t>
  </si>
  <si>
    <t>19.5</t>
  </si>
  <si>
    <t>INSTALAÇÃO DE AR CONDICIONADO EXISTENTE COM FORNECIMENTO DE MATERIAL E MÃO DE OBRA</t>
  </si>
  <si>
    <t>L.S.:</t>
  </si>
  <si>
    <t>H</t>
  </si>
  <si>
    <t>20.10</t>
  </si>
  <si>
    <t>29.20</t>
  </si>
  <si>
    <t>C</t>
  </si>
  <si>
    <t>A</t>
  </si>
  <si>
    <t>ADEQUAÇÃO DA EDIFICAÇÃO EXISTENTE</t>
  </si>
  <si>
    <t>CONSTRUÇÃO NOVA</t>
  </si>
  <si>
    <t>8.4</t>
  </si>
  <si>
    <t>MESES</t>
  </si>
  <si>
    <t>22.0</t>
  </si>
  <si>
    <t>22.1</t>
  </si>
  <si>
    <t>22.2</t>
  </si>
  <si>
    <t>23.0</t>
  </si>
  <si>
    <t>23.1</t>
  </si>
  <si>
    <t>23.2</t>
  </si>
  <si>
    <t>23.3</t>
  </si>
  <si>
    <t>24.0</t>
  </si>
  <si>
    <t>24.1</t>
  </si>
  <si>
    <t>24.2</t>
  </si>
  <si>
    <t>24.3</t>
  </si>
  <si>
    <t>24.4</t>
  </si>
  <si>
    <t>24.5</t>
  </si>
  <si>
    <t>24.6</t>
  </si>
  <si>
    <t>25.0</t>
  </si>
  <si>
    <t>25.1</t>
  </si>
  <si>
    <t>25.2</t>
  </si>
  <si>
    <t>26.0</t>
  </si>
  <si>
    <t>26.1</t>
  </si>
  <si>
    <t>26.2</t>
  </si>
  <si>
    <t>26.3</t>
  </si>
  <si>
    <t>26.4</t>
  </si>
  <si>
    <t>26.5</t>
  </si>
  <si>
    <t>27.0</t>
  </si>
  <si>
    <t>27.1</t>
  </si>
  <si>
    <t>27.2</t>
  </si>
  <si>
    <t>27.3</t>
  </si>
  <si>
    <t>27.4</t>
  </si>
  <si>
    <t>27.5</t>
  </si>
  <si>
    <t>28.0</t>
  </si>
  <si>
    <t>28.1</t>
  </si>
  <si>
    <t>28.2</t>
  </si>
  <si>
    <t>32.0</t>
  </si>
  <si>
    <t>32.1</t>
  </si>
  <si>
    <t>33.0</t>
  </si>
  <si>
    <t>33.1</t>
  </si>
  <si>
    <t>CAIXA OCTOGONAL 3" X 3", PVC, INSTALADA EM LAJE - FORNECIMENTO E INSTALAÇÃO. AF_12/2015</t>
  </si>
  <si>
    <t xml:space="preserve">UN  </t>
  </si>
  <si>
    <t>Luminaria sobrepor 16W</t>
  </si>
  <si>
    <t>Luminaria sobrepor 32W</t>
  </si>
  <si>
    <t>Luminaria sobrepor 40W</t>
  </si>
  <si>
    <t>Eletroduto PVC rosca, vara 3m, 1/2"</t>
  </si>
  <si>
    <t>Caixa PVC octogonal 3x3"</t>
  </si>
  <si>
    <t>Caixa PVC 4x2"</t>
  </si>
  <si>
    <t>Eletrica</t>
  </si>
  <si>
    <t>Edificação TOTAL</t>
  </si>
  <si>
    <t>Ampliação - NOVO</t>
  </si>
  <si>
    <t>Existente - REFORMA</t>
  </si>
  <si>
    <t xml:space="preserve">Descrição </t>
  </si>
  <si>
    <t>Qtd.</t>
  </si>
  <si>
    <t>Und.</t>
  </si>
  <si>
    <t>pç</t>
  </si>
  <si>
    <t>Condulete alum. Tipo C</t>
  </si>
  <si>
    <t>Condulete alum. Tipo E</t>
  </si>
  <si>
    <t>Condulete alum. Tipo LL</t>
  </si>
  <si>
    <t>Condulete alum. Tipo LR</t>
  </si>
  <si>
    <t>Condulete alum. Tipo T</t>
  </si>
  <si>
    <t>Isol. PVC 16mm² - Azul Claro</t>
  </si>
  <si>
    <t>m</t>
  </si>
  <si>
    <t>Isol. PVC 16mm² - Branco</t>
  </si>
  <si>
    <t>Isol. PVC 16mm² - Preto</t>
  </si>
  <si>
    <t>Isol. PVC 2,5mm² - Amarelo</t>
  </si>
  <si>
    <t>Isol. PVC 2,5mm² - Azul Claro</t>
  </si>
  <si>
    <t>Isol. PVC 2,5mm² - Branco</t>
  </si>
  <si>
    <t>Isol. PVC 2,5mm² - Preto</t>
  </si>
  <si>
    <t>Isol. PVC 2,5mm² - Verde-amarelo</t>
  </si>
  <si>
    <t>Isol. PVC 35mm² - Azul claro</t>
  </si>
  <si>
    <t>Isol. PVC 35mm² - Branco</t>
  </si>
  <si>
    <t>Isol. PVC 35mm² - Preto</t>
  </si>
  <si>
    <t>Isol. PVC 6mm² - Branco</t>
  </si>
  <si>
    <t>Isol. PVC 6mm² - Preto</t>
  </si>
  <si>
    <t>Isol. PVC 6mm² - Verde-amarelo</t>
  </si>
  <si>
    <t>Caixa de passagem - Ebutir - 500x500x150 mm</t>
  </si>
  <si>
    <t>2 Tomadas hexagonal (NBR 14136) 2P+T 10A</t>
  </si>
  <si>
    <t>Interruptor 1 tecla simples</t>
  </si>
  <si>
    <t>Tomada hexagonal (NBR 14136) 2P+T 10A</t>
  </si>
  <si>
    <t>Tomada hexagonal (NBR 14136) 2P+T 20A</t>
  </si>
  <si>
    <t>Disjuntor Unipolar Termomagnético - norma DIN (Curva C)
10 A - 3 kA</t>
  </si>
  <si>
    <t>Disjuntor bipolar termomagnético (380 V/220 V) - DIN (Curva B)
10 A - 4.5 kA</t>
  </si>
  <si>
    <t>Disjuntor bipolar termomagnético (380 V/220 V) - DIN (Curva B) 16 A - 4.5 kA</t>
  </si>
  <si>
    <t>Disjuntor bipolar termomagnético (380 V/220 V) - DIN (Curva C) 100 A - 6 kA</t>
  </si>
  <si>
    <t>Disjuntor bipolar termomagnético (380 V/220 V) - DIN (Curva C) 63 A - 4.5 kA</t>
  </si>
  <si>
    <t>Dispositivo de proteção contra surto 175 V - 8 KA</t>
  </si>
  <si>
    <t>Eletrocalha perfurada tipo C
50x50mm chapa 18</t>
  </si>
  <si>
    <t>Suporte vertical
70x81mm</t>
  </si>
  <si>
    <t>Vergalhão galvan. rosca total
1/4"x(comp. p/ proj.)</t>
  </si>
  <si>
    <t>Tampa p/ T reto
50mm chapa 18</t>
  </si>
  <si>
    <t>Tampa p/ cotovelo reto
50mm chapa 18</t>
  </si>
  <si>
    <t>Tampa p/ curva vertical externa 90°
50mm chapa 18</t>
  </si>
  <si>
    <t>Tampa pressão
50mm chapa 24</t>
  </si>
  <si>
    <t>Eletroduto PVC rosca, vara 3m, 1.1/4"</t>
  </si>
  <si>
    <t>Eletroduto galvanizado 1"</t>
  </si>
  <si>
    <t>Eletroduto galvanizado 1.1/4"</t>
  </si>
  <si>
    <t>Eletroduto galvanizado 3/4"</t>
  </si>
  <si>
    <t>Caixa inspeção de aterramento
200x200x200mm</t>
  </si>
  <si>
    <t>Haste de aterramento aço/cobre
D=15mm, comprimento 2,4m</t>
  </si>
  <si>
    <t>Isolador castanha porcelana
60x40mm</t>
  </si>
  <si>
    <t>Pontalete de tubo ferro galvan.
TN50 (2")</t>
  </si>
  <si>
    <t>Quadro distriubição plastico sobrepor Cap. 46 disj. unip. - In Pente 100A</t>
  </si>
  <si>
    <t>Na planilha só tem 44 ou 56. Foi considerado 56.</t>
  </si>
  <si>
    <t>Quadro distriubição plastico sobrepor Cap. 56 disj. unip. - In Pente 100A</t>
  </si>
  <si>
    <t>Lógica</t>
  </si>
  <si>
    <t>Patch panel 24 posições</t>
  </si>
  <si>
    <t>RJ45 (CM8v)</t>
  </si>
  <si>
    <t>incluso no item do patch panel</t>
  </si>
  <si>
    <t>Switch (10/100)BaseTX 24 portas</t>
  </si>
  <si>
    <t xml:space="preserve"> guia de cabos vertical fechado p/ rack</t>
  </si>
  <si>
    <t>Perfil de montagem rack</t>
  </si>
  <si>
    <t>Cabeamento estruturado UTP-5e (24AWG) 4</t>
  </si>
  <si>
    <t>2 RJ45</t>
  </si>
  <si>
    <t>Eletroduto leve 1"</t>
  </si>
  <si>
    <t>Caixa padrão 19" - porta acrílico cristal
10U x 400mm</t>
  </si>
  <si>
    <t>CAIXA DE GORDURA PEQUENA (CAPACIDADE: 19 L), CIRCULAR, EM PVC, DIÂMETRO INTERNO= 0,3 M. AF_12/2020</t>
  </si>
  <si>
    <t xml:space="preserve">UN </t>
  </si>
  <si>
    <t>ESGOTO</t>
  </si>
  <si>
    <t>Caixa de inspeção esgoto simples
CE- 60x60 cm</t>
  </si>
  <si>
    <t>Caixa de passagem PVC
30 cm</t>
  </si>
  <si>
    <t>Caixa Sifonada 100x100x50</t>
  </si>
  <si>
    <t>Caixa Sifonada 150x150x50</t>
  </si>
  <si>
    <t>Caixa Sifonada 150x185x75</t>
  </si>
  <si>
    <t>Sifão de copo p/ pia e lavatório
1" - 1.1/2"</t>
  </si>
  <si>
    <t>Sifão de copo p/ pia e lavatório
1" - 2"</t>
  </si>
  <si>
    <t>Válvula p/ lavatório e tanque
1"</t>
  </si>
  <si>
    <t>Válvula p/ pia
1"</t>
  </si>
  <si>
    <t>Tubo PVC ponta-bolsa c/ virola 
50 mm - 2"</t>
  </si>
  <si>
    <t>Tubo PVC ponta-bolsa c/ virola 
75 mm - 3"</t>
  </si>
  <si>
    <t>Tubo rígido c/ ponta e bolsa soldável
40 mm</t>
  </si>
  <si>
    <t>Tubo rígido c/ ponta lisa
100 mm - 4"</t>
  </si>
  <si>
    <t xml:space="preserve">Tubo rígido c/ ponta lisa
40 mm </t>
  </si>
  <si>
    <t>Tubo rígido c/ ponta lisa
50 mm - 2"</t>
  </si>
  <si>
    <t>Tubo rígido c/ ponta lisa
75 mm - 3"</t>
  </si>
  <si>
    <t>Caixa de gordura PVC
CG 30 cm</t>
  </si>
  <si>
    <t>ÁGUA FRIA</t>
  </si>
  <si>
    <t>Reservatório cilíndrico Polietileno 1000L</t>
  </si>
  <si>
    <t>Torneira de lavatório
25 mm - 1/2"</t>
  </si>
  <si>
    <t>Vaso Sanitário c/ cx. acoplada
1/2"</t>
  </si>
  <si>
    <t>Mini Bomba Hidraúlica Pressurizadora de Água
Tp40 G4 Ferro 220v 60hz Komeco</t>
  </si>
  <si>
    <t>Registro de gaveta bruto ABNT
3/4"</t>
  </si>
  <si>
    <t>Registro de gaveta c/ canopla cromada
3/4"</t>
  </si>
  <si>
    <t>Engate flexível cobre cromado com canopla
1/2 - 30cm</t>
  </si>
  <si>
    <t>Engate flexível plástico
1/2 - 30cm</t>
  </si>
  <si>
    <t>Tubo 25mm</t>
  </si>
  <si>
    <t>8.5</t>
  </si>
  <si>
    <t>8.6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</si>
  <si>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</si>
  <si>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</si>
  <si>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</si>
  <si>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</si>
  <si>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</si>
  <si>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</si>
  <si>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</si>
  <si>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</si>
  <si>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</si>
  <si>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</si>
  <si>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12.1.1</t>
  </si>
  <si>
    <t>12.1.2</t>
  </si>
  <si>
    <t>12.1.3</t>
  </si>
  <si>
    <t>12.1.4</t>
  </si>
  <si>
    <t>12.1.5</t>
  </si>
  <si>
    <t>12.1.6</t>
  </si>
  <si>
    <t>12.2.1</t>
  </si>
  <si>
    <t>12.2.2</t>
  </si>
  <si>
    <t>12.2.3</t>
  </si>
  <si>
    <t>12.2.4</t>
  </si>
  <si>
    <t>12.2.5</t>
  </si>
  <si>
    <t>12.2.6</t>
  </si>
  <si>
    <t>12.2.8</t>
  </si>
  <si>
    <t>12.3.1</t>
  </si>
  <si>
    <t>12.3.2</t>
  </si>
  <si>
    <t>12.4.1</t>
  </si>
  <si>
    <t>12.4.2</t>
  </si>
  <si>
    <t>12.4.3</t>
  </si>
  <si>
    <t>12.4.4</t>
  </si>
  <si>
    <t>12.4.5</t>
  </si>
  <si>
    <t>12.4.6</t>
  </si>
  <si>
    <t>12.4.7</t>
  </si>
  <si>
    <t>12.4.8</t>
  </si>
  <si>
    <t>12.4.9</t>
  </si>
  <si>
    <t>12.4.10</t>
  </si>
  <si>
    <t>12.4.11</t>
  </si>
  <si>
    <t>12.4.12</t>
  </si>
  <si>
    <t>12.4.13</t>
  </si>
  <si>
    <t>12.4.14</t>
  </si>
  <si>
    <t>12.4.15</t>
  </si>
  <si>
    <t>12.4.16</t>
  </si>
  <si>
    <t>12.4.17</t>
  </si>
  <si>
    <t>12.4.18</t>
  </si>
  <si>
    <t>12.4.19</t>
  </si>
  <si>
    <t>12.4.20</t>
  </si>
  <si>
    <t>12.4.21</t>
  </si>
  <si>
    <t>12.4.22</t>
  </si>
  <si>
    <t>12.4.23</t>
  </si>
  <si>
    <t>12.4.24</t>
  </si>
  <si>
    <t>12.5.1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</si>
  <si>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</si>
  <si>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</si>
  <si>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</si>
  <si>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</si>
  <si>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</si>
  <si>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</si>
  <si>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</si>
  <si>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</si>
  <si>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</si>
  <si>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13.11</t>
  </si>
  <si>
    <t>13.12</t>
  </si>
  <si>
    <t>13.13</t>
  </si>
  <si>
    <t>13.14</t>
  </si>
  <si>
    <t>13.15</t>
  </si>
  <si>
    <t>13.16</t>
  </si>
  <si>
    <t>13.17</t>
  </si>
  <si>
    <t>13.18</t>
  </si>
  <si>
    <t>13.19</t>
  </si>
  <si>
    <t>13.20</t>
  </si>
  <si>
    <t>13.21</t>
  </si>
  <si>
    <t>13.22</t>
  </si>
  <si>
    <t>13.23</t>
  </si>
  <si>
    <t>13.24</t>
  </si>
  <si>
    <t>13.25</t>
  </si>
  <si>
    <t>13.26</t>
  </si>
  <si>
    <t>14.8</t>
  </si>
  <si>
    <t>20.4</t>
  </si>
  <si>
    <t>20.5</t>
  </si>
  <si>
    <t>20.6</t>
  </si>
  <si>
    <t>21.2</t>
  </si>
  <si>
    <t>21.3</t>
  </si>
  <si>
    <t>21.4</t>
  </si>
  <si>
    <t>21.5</t>
  </si>
  <si>
    <t>25.3</t>
  </si>
  <si>
    <t>vergalhão</t>
  </si>
  <si>
    <t>12.6.1</t>
  </si>
  <si>
    <t>Diversos - Parte Civil</t>
  </si>
  <si>
    <t>CAIXA DE LIGAÇÃO OU INSPEÇÃO - ESCAVAÇÃO E APILOAMENTO</t>
  </si>
  <si>
    <t>CAIXA DE LIGAÇÃO OU INSPEÇÃO - LASTRO DE CONCRETO (FUNDO)</t>
  </si>
  <si>
    <t>12.6.2</t>
  </si>
  <si>
    <t>12.6.3</t>
  </si>
  <si>
    <t>12.6.4</t>
  </si>
  <si>
    <t>CAIXA DE LIGAÇÃO OU INSPEÇÃO - ALVENARIA DE 1 TIJOLO, REVESTIDA</t>
  </si>
  <si>
    <t>CAIXA DE LIGAÇÃO OU INSPEÇÃO - TAMPA DE CONCRETO</t>
  </si>
  <si>
    <t>CAIXA DE PASSAGEM EM ALVENARIA - ESCAVAÇÃO E APILOAMENTO</t>
  </si>
  <si>
    <t>CAIXA DE PASSAGEM EM ALVENARIA - LASTRO DE CONCRETO (FUNDO)</t>
  </si>
  <si>
    <t>CAIXA DE PASSAGEM EM ALVENARIA - PAREDE DE 1 TIJOLO, REVESTIDA</t>
  </si>
  <si>
    <t>CAIXA DE PASSAGEM EM ALVENARIA - TAMPA DE CONCRETO</t>
  </si>
  <si>
    <t>12.6.5</t>
  </si>
  <si>
    <t>12.6.6</t>
  </si>
  <si>
    <t>12.6.7</t>
  </si>
  <si>
    <t>12.6.8</t>
  </si>
  <si>
    <t>13.27</t>
  </si>
  <si>
    <t>13.28</t>
  </si>
  <si>
    <t>RETIRADE DE INSTALAÇÕES DE EQUIPAMENTOS DE AR CONDICIONADO (CONDENSADORA, EVAPORADORA E TUBULAÇÕES</t>
  </si>
  <si>
    <t>9.6</t>
  </si>
  <si>
    <t>9.8</t>
  </si>
  <si>
    <t>9.9</t>
  </si>
  <si>
    <t>10.9</t>
  </si>
  <si>
    <t>9.10</t>
  </si>
  <si>
    <t>9.11</t>
  </si>
  <si>
    <t>12.2.7</t>
  </si>
  <si>
    <t>Calçada</t>
  </si>
  <si>
    <t>20.7</t>
  </si>
  <si>
    <t>20.8</t>
  </si>
  <si>
    <t>20.9</t>
  </si>
  <si>
    <t>22.3</t>
  </si>
  <si>
    <t>COBERTURA COM TELHAS EM POLICARBONATO ALVEOLAR 6MM COM ESTRUTURA METALICA GALVANIZADA INSTALADA E FIXADA POR TIRANTES</t>
  </si>
  <si>
    <t>25.4</t>
  </si>
  <si>
    <t>25.5</t>
  </si>
  <si>
    <t>25.6</t>
  </si>
  <si>
    <t>25.7</t>
  </si>
  <si>
    <t>25.8</t>
  </si>
  <si>
    <t>25.9</t>
  </si>
  <si>
    <t>25.11</t>
  </si>
  <si>
    <t>25.12</t>
  </si>
  <si>
    <t>25.10</t>
  </si>
  <si>
    <t>26.7</t>
  </si>
  <si>
    <t>26.11</t>
  </si>
  <si>
    <t>26.6</t>
  </si>
  <si>
    <t>26.8</t>
  </si>
  <si>
    <t>26.9</t>
  </si>
  <si>
    <t>26.10</t>
  </si>
  <si>
    <t>26.12</t>
  </si>
  <si>
    <t>26.13</t>
  </si>
  <si>
    <t>22.4</t>
  </si>
  <si>
    <t>22.5</t>
  </si>
  <si>
    <t>28.1.1</t>
  </si>
  <si>
    <t>28.1.2</t>
  </si>
  <si>
    <t>28.1.3</t>
  </si>
  <si>
    <t>28.1.4</t>
  </si>
  <si>
    <t>28.1.5</t>
  </si>
  <si>
    <t>28.2.1</t>
  </si>
  <si>
    <t>28.2.2</t>
  </si>
  <si>
    <t>28.2.3</t>
  </si>
  <si>
    <t>28.4</t>
  </si>
  <si>
    <t>28.4.1</t>
  </si>
  <si>
    <t>28.4.2</t>
  </si>
  <si>
    <t>28.4.3</t>
  </si>
  <si>
    <t>28.4.4</t>
  </si>
  <si>
    <t>28.4.5</t>
  </si>
  <si>
    <t>28.4.6</t>
  </si>
  <si>
    <t>28.4.7</t>
  </si>
  <si>
    <t>28.4.8</t>
  </si>
  <si>
    <t>28.4.9</t>
  </si>
  <si>
    <t>28.4.10</t>
  </si>
  <si>
    <t>28.4.11</t>
  </si>
  <si>
    <t>28.4.12</t>
  </si>
  <si>
    <t>28.4.13</t>
  </si>
  <si>
    <t>28.4.14</t>
  </si>
  <si>
    <t>28.4.15</t>
  </si>
  <si>
    <t>28.4.16</t>
  </si>
  <si>
    <t>29.0</t>
  </si>
  <si>
    <t>29.1</t>
  </si>
  <si>
    <t>29.2</t>
  </si>
  <si>
    <t>29.3</t>
  </si>
  <si>
    <t>29.4</t>
  </si>
  <si>
    <t>29.5</t>
  </si>
  <si>
    <t>29.6</t>
  </si>
  <si>
    <t>29.7</t>
  </si>
  <si>
    <t>29.8</t>
  </si>
  <si>
    <t>29.9</t>
  </si>
  <si>
    <t>29.10</t>
  </si>
  <si>
    <t>29.11</t>
  </si>
  <si>
    <t>29.12</t>
  </si>
  <si>
    <t>29.13</t>
  </si>
  <si>
    <t>29.14</t>
  </si>
  <si>
    <t>29.15</t>
  </si>
  <si>
    <t>29.16</t>
  </si>
  <si>
    <t>29.17</t>
  </si>
  <si>
    <t>29.18</t>
  </si>
  <si>
    <t>29.19</t>
  </si>
  <si>
    <t>30.0</t>
  </si>
  <si>
    <t>30.1</t>
  </si>
  <si>
    <t>30.2</t>
  </si>
  <si>
    <t>30.3</t>
  </si>
  <si>
    <t>30.4</t>
  </si>
  <si>
    <t>31.0</t>
  </si>
  <si>
    <t>31.1</t>
  </si>
  <si>
    <t>28.3</t>
  </si>
  <si>
    <t>28.3.1</t>
  </si>
  <si>
    <t>28.3.2</t>
  </si>
  <si>
    <t>28.3.3</t>
  </si>
  <si>
    <t>8.7</t>
  </si>
  <si>
    <t>28.4.17</t>
  </si>
  <si>
    <t>28.3.4</t>
  </si>
  <si>
    <t>CAIXA ENTERRADA HIDRÁULICA RETANGULAR, EM ALVENARIA COM BLOCOS DE CONCRETO, DIMENSÕES INTERNAS: 0,6X0,6X0,6 M PARA REDE DE DRENAGEM. AF_12/2020</t>
  </si>
  <si>
    <t>9.7</t>
  </si>
  <si>
    <t>9.12</t>
  </si>
  <si>
    <t>28.5</t>
  </si>
  <si>
    <t>GASES MEDICINAIS</t>
  </si>
  <si>
    <t>VALVULA SOLENOIDE 1" PARA GASES</t>
  </si>
  <si>
    <t>INSTALAÇÃO DE MANIFOLD 1 + 1</t>
  </si>
  <si>
    <t>PAINEL DE ALARME PARA O2 OU AR OU VÁCUO OU N2O, INSTALADO</t>
  </si>
  <si>
    <t>POSTO DE CONSUMO DE O2 OU AR VÁCUO OU N2O</t>
  </si>
  <si>
    <t>28.5.1</t>
  </si>
  <si>
    <t>28.5.2</t>
  </si>
  <si>
    <t>28.5.3</t>
  </si>
  <si>
    <t>28.5.4</t>
  </si>
  <si>
    <t>28.5.5</t>
  </si>
  <si>
    <t>28.5.6</t>
  </si>
  <si>
    <t>28.5.7</t>
  </si>
  <si>
    <t>28.5.8</t>
  </si>
  <si>
    <t>28.5.9</t>
  </si>
  <si>
    <t>28.5.10</t>
  </si>
  <si>
    <t>28.5.11</t>
  </si>
  <si>
    <t>28.5.12</t>
  </si>
  <si>
    <t>28.5.13</t>
  </si>
  <si>
    <t>7.4</t>
  </si>
  <si>
    <t>3.6</t>
  </si>
  <si>
    <t>Prazo:</t>
  </si>
  <si>
    <t>B.D.I.:</t>
  </si>
  <si>
    <t>REFORMA E AMPLIAÇÃO UBS VICENTE DE CARVALHO</t>
  </si>
  <si>
    <t>LOCAL: RUA JAIR MIRANDA DE SOUZA, 451 - JARDIM VICENTE DE CARVALHO, BERTIOGA - SP</t>
  </si>
  <si>
    <t>CRONOGRAMA FÍSICO - FINANCEIRO</t>
  </si>
  <si>
    <t>Item</t>
  </si>
  <si>
    <t>ETAPAS DE SERVIÇOS</t>
  </si>
  <si>
    <t>VALOR</t>
  </si>
  <si>
    <t>R$</t>
  </si>
  <si>
    <t>B</t>
  </si>
  <si>
    <t>D</t>
  </si>
  <si>
    <t>E</t>
  </si>
  <si>
    <t>F</t>
  </si>
  <si>
    <t>G</t>
  </si>
  <si>
    <t>VALOR TOTAL DOS SERVIÇOS</t>
  </si>
  <si>
    <t>12 meses</t>
  </si>
  <si>
    <t>LOCAÇÃO DE CONTAINER TIPO ESCRITÓRIO COM 1 VASO SANITÁRIO, 1 LAVATÓRIO E 1 PONTO PARA CHUVEIRO - ÁREA MÍNIMA DE 13,80 M²</t>
  </si>
  <si>
    <t>LOCAÇÃO DE CONTAINER TIPO SANITÁRIO COM 2 VASOS SANITÁRIOS, 2 LAVATÓRIOS, 2 MICTÓRIOS E 4 PONTOS PARA CHUVEIRO - ÁREA MÍNIMA DE 13,80 M²</t>
  </si>
  <si>
    <t>LOCAÇÃO DE CONTAINER TIPO DEPÓSITO - ÁREA MÍNIMA DE 13,80 M²</t>
  </si>
  <si>
    <t>PLACA DE IDENTIFICAÇÃO PARA OBRA</t>
  </si>
  <si>
    <t>PROTEÇÃO DE SUPERFÍCIES EM GERAL COM PLÁSTICO BOLHA</t>
  </si>
  <si>
    <t>TAPUME MÓVEL PARA FECHAMENTO DE ÁREAS</t>
  </si>
  <si>
    <t>MONTAGEM E DESMONTAGEM DE ANDAIME TORRE METÁLICA COM ALTURA ATÉ 10 M</t>
  </si>
  <si>
    <t>REGULARIZAÇÃO E COMPACTAÇÃO MECANIZADA DE SUPERFÍCIE, SEM CONTROLE DO PROCTOR NORMAL</t>
  </si>
  <si>
    <t>DEMOLIÇÃO MANUAL DE CONCRETO ARMADO</t>
  </si>
  <si>
    <t>DEMOLIÇÃO MANUAL DE ALVENARIA DE ELEVAÇÃO OU ELEMENTO VAZADO, INCLUINDO REVESTIMENTO</t>
  </si>
  <si>
    <t>DEMOLIÇÃO MANUAL DE REVESTIMENTO CERÂMICO, INCLUINDO A BASE</t>
  </si>
  <si>
    <t>DEMOLIÇÃO MANUAL DE RODAPÉ, SOLEIRA OU PEITORIL, EM MATERIAL CERÂMICO E/OU LADRILHO HIDRÁULICO, INCLUINDO A BASE</t>
  </si>
  <si>
    <t>DEMOLIÇÃO MANUAL DE FORRO QUALQUER, INCLUSIVE SISTEMA DE FIXAÇÃO/TARUGAMENTO</t>
  </si>
  <si>
    <t>REMOÇÃO DE PINTURA EM MASSA COM LIXAMENTO</t>
  </si>
  <si>
    <t>RETIRADA DE ESTRUTURA METÁLICA</t>
  </si>
  <si>
    <t>RETIRADA DE CUMEEIRA, ESPIGÃO OU RUFO PERFIL QUALQUER</t>
  </si>
  <si>
    <t>RETIRADA DE FOLHA DE ESQUADRIA EM MADEIRA</t>
  </si>
  <si>
    <t>RETIRADA DE GUARNIÇÃO, MOLDURA E PEÇAS LINEARES EM MADEIRA, FIXADAS</t>
  </si>
  <si>
    <t>RETIRADA DE BATENTE COM GUARNIÇÃO E PEÇAS LINEARES EM MADEIRA, CHUMBADOS</t>
  </si>
  <si>
    <t>RETIRADA DE APARELHO SANITÁRIO INCLUINDO ACESSÓRIOS</t>
  </si>
  <si>
    <t>RETIRADA DE BANCADA INCLUINDO PERTENCES</t>
  </si>
  <si>
    <t>RETIRADA DE REGISTRO OU VÁLVULA APARENTES</t>
  </si>
  <si>
    <t>RETIRADA DE TORNEIRA OU CHUVEIRO</t>
  </si>
  <si>
    <t>RETIRADA DE SIFÃO OU METAIS SANITÁRIOS DIVERSOS</t>
  </si>
  <si>
    <t>RETIRADA DE ESQUADRIA EM VIDRO</t>
  </si>
  <si>
    <t>REMOÇÃO DE ENTULHO SEPARADO DE OBRA COM CAÇAMBA METÁLICA - TERRA, ALVENARIA, CONCRETO, ARGAMASSA, MADEIRA, PAPEL, PLÁSTICO OU METAL</t>
  </si>
  <si>
    <t>REMOÇÃO DE ENTULHO DE OBRA COM CAÇAMBA METÁLICA - GESSO E/OU DRYWALL</t>
  </si>
  <si>
    <t>ALVENARIA DE BLOCO DE CONCRETO DE VEDAÇÃO DE 14 X 19 X 39 CM - CLASSE C</t>
  </si>
  <si>
    <t>DIVISÓRIA EM PLACAS DE GESSO ACARTONADO, RESISTÊNCIA AO FOGO 30 MINUTOS, ESPESSURA 100/70MM - 1ST / 1ST</t>
  </si>
  <si>
    <t>TELA GALVANIZADA PARA FIXAÇÃO DE ALVENARIA COM DIMENSÃO DE 12X50CM</t>
  </si>
  <si>
    <t>VERGAS, CONTRAVERGAS E PILARETES DE CONCRETO ARMADO</t>
  </si>
  <si>
    <t>ESTRUTURA PONTALETADA PARA TELHAS DE BARRO</t>
  </si>
  <si>
    <t>TELHA DE BARRO TIPO ROMANA</t>
  </si>
  <si>
    <t>CALHA, RUFO, AFINS EM CHAPA GALVANIZADA Nº 24 - CORTE 1,00 M</t>
  </si>
  <si>
    <t>LAJE PRÉ-FABRICADA MISTA VIGOTA TRELIÇADA/LAJOTA CERÂMICA - LT 12 (8+4) E CAPA COM CONCRETO DE 25 MPA</t>
  </si>
  <si>
    <t>CHAPISCO</t>
  </si>
  <si>
    <t>EMBOÇO COMUM</t>
  </si>
  <si>
    <t>EMBOÇO DESEMPENADO COM ARGAMASSA INDUSTRIALIZADA</t>
  </si>
  <si>
    <t>MASSA RASPADA</t>
  </si>
  <si>
    <t>REVESTIMENTO EM PLACA CERÂMICA ESMALTADA DE 20X20 CM, TIPO MONOCOLOR, ASSENTADO E REJUNTADO COM ARGAMASSA INDUSTRIALIZADA</t>
  </si>
  <si>
    <t>REVESTIMENTO EM PLACA CERÂMICA ESMALTADA, TIPO MONOPOROSA, ASSENTADO E REJUNTADO COM ARGAMASSA INDUSTRIALIZADA</t>
  </si>
  <si>
    <t>REVESTIMENTO EM GRANITO, ESPESSURA DE 2 CM, ACABAMENTO POLIDO</t>
  </si>
  <si>
    <t>LASTRO DE PEDRA BRITADA</t>
  </si>
  <si>
    <t>PISO COM REQUADRO EM CONCRETO SIMPLES COM CONTROLE DE FCK= 20 MPA</t>
  </si>
  <si>
    <t>ARGAMASSA DE REGULARIZAÇÃO E/OU PROTEÇÃO</t>
  </si>
  <si>
    <t>REVESTIMENTO VINÍLICO FLEXÍVEL EM MANTA HOMOGÊNEA, ESPESSURA DE 2 MM, COM IMPERMEABILIZANTE ACRÍLICO</t>
  </si>
  <si>
    <t>PLACA CERÂMICA ESMALTADA PEI-5 PARA ÁREA INTERNA, GRUPO DE ABSORÇÃO BIIB, RESISTÊNCIA QUÍMICA B, ASSENTADO COM ARGAMASSA COLANTE INDUSTRIALIZADA</t>
  </si>
  <si>
    <t>REJUNTAMENTO EM PLACAS CERÂMICAS COM ARGAMASSA INDUSTRIALIZADA PARA REJUNTE, JUNTAS ACIMA DE 3 ATÉ 5 MM</t>
  </si>
  <si>
    <t>PEITORIL E/OU SOLEIRA EM GRANITO, ESPESSURA DE 2 CM E LARGURA ATÉ 20 CM, ACABAMENTO POLIDO</t>
  </si>
  <si>
    <t>REVESTIMENTO EM BORRACHA SINTÉTICA COLORIDA DE 5 MM, PARA SINALIZAÇÃO TÁTIL DE ALERTA / DIRECIONAL - COLADO</t>
  </si>
  <si>
    <t>IMPERMEABILIZAÇÃO EM ARGAMASSA POLIMÉRICA PARA UMIDADE E ÁGUA DE PERCOLAÇÃO</t>
  </si>
  <si>
    <t>RODAPÉ EM PLACA CERÂMICA ESMALTADA PEI-5 PARA ÁREA INTERNA, GRUPO DE ABSORÇÃO BIIB, RESISTÊNCIA QUÍMICA B, ASSENTADO COM ARGAMASSA COLANTE INDUSTRIALIZADA</t>
  </si>
  <si>
    <t>RODAPÉ HOSPITALAR FLEXÍVEL EM PVC PARA PISO VINÍLICO, ESPESSURA DE 2 MM E ALTURA DE 7,5 CM, COM IMPERMEABILIZANTE ACRÍLICO</t>
  </si>
  <si>
    <t>REVESTIMENTO EM CHAPA DE AÇO INOXIDÁVEL PARA PROTEÇÃO DE PORTAS, ALTURA DE 40 CM</t>
  </si>
  <si>
    <t>CAIXILHO EM ALUMÍNIO DE CORRER, SOB MEDIDA</t>
  </si>
  <si>
    <t>PORTA/PORTÃO TIPO GRADIL SOB MEDIDA</t>
  </si>
  <si>
    <t>PORTA LISA COM BATENTE MADEIRA - 70 X 210 CM</t>
  </si>
  <si>
    <t>PORTA LISA COM BATENTE MADEIRA - 80 X 210 CM</t>
  </si>
  <si>
    <t>PORTA LISA COM BATENTE MADEIRA - 90 X 210 CM</t>
  </si>
  <si>
    <t>PORTA VENEZIANA DE ABRIR EM ALUMÍNIO, LINHA COMERCIAL</t>
  </si>
  <si>
    <t>FERRAGEM COMPLETA COM MAÇANETA TIPO ALAVANCA, PARA PORTA EXTERNA COM 1 FOLHA</t>
  </si>
  <si>
    <t>FERRAGEM COMPLETA COM MAÇANETA TIPO ALAVANCA, PARA PORTA INTERNA COM 1 FOLHA</t>
  </si>
  <si>
    <t>ARMÁRIO/GABINETE EMBUTIDO EM MDF SOB MEDIDA, REVESTIDO EM LAMINADO MELAMÍNICO, COM PORTAS E PRATELEIRAS</t>
  </si>
  <si>
    <t>TELA DE PROTEÇÃO TIPO MOSQUITEIRA REMOVÍVEL, EM FIBRA DE VIDRO COM REVESTIMENTO EM PVC E REQUADRO EM ALUMÍNIO</t>
  </si>
  <si>
    <t>VIDRO TEMPERADO INCOLOR DE 6 MM</t>
  </si>
  <si>
    <t>BATE-MACA OU PROTETOR DE PAREDE EM PVC, COM AMORTECIMENTO À IMPACTO, ALTURA DE 200 MM</t>
  </si>
  <si>
    <t>MOLA AÉREA PARA PORTA, COM ESFORÇO ACIMA DE 50 KG ATÉ 60 KG</t>
  </si>
  <si>
    <t>PELÍCULA DE CONTROLE SOLAR REFLETIVA NA COR PRATA, PARA APLICAÇÃO EM VIDROS</t>
  </si>
  <si>
    <t>PORTA/PORTINHOLA EM ALUMÍNIO, SOB MEDIDA</t>
  </si>
  <si>
    <t>PRATELEIRA SOB MEDIDA EM COMPENSADO, REVESTIDA NAS DUAS FACES EM LAMINADO FENÓLICO MELAMÍNICO</t>
  </si>
  <si>
    <t>TAMPO SOB MEDIDA EM COMPENSADO, REVESTIDO NA FACE SUPERIOR EM LAMINADO FENÓLICO MELAMÍNICO</t>
  </si>
  <si>
    <t>ARMÁRIO TIPO PRATELEIRA COM SUBDIVISÃO EM COMPENSADO, REVESTIDO TOTALMENTE EM LAMINADO FENÓLICO MELAMÍNICO</t>
  </si>
  <si>
    <t>MASSA CORRIDA A BASE DE PVA</t>
  </si>
  <si>
    <t>TINTA ACRÍLICA ANTIMOFO EM MASSA, INCLUSIVE PREPARO</t>
  </si>
  <si>
    <t>ESMALTE À BASE ÁGUA EM SUPERFÍCIE METÁLICA, INCLUSIVE PREPARO</t>
  </si>
  <si>
    <t>EPÓXI EM MASSA, INCLUSIVE PREPARO</t>
  </si>
  <si>
    <t>ESMALTE À BASE DE ÁGUA EM MADEIRA, INCLUSIVE PREPARO</t>
  </si>
  <si>
    <t>TEXTURA ACRÍLICA PARA USO INTERNO / EXTERNO, INCLUSIVE PREPARO</t>
  </si>
  <si>
    <t>TUBO DE PVC RÍGIDO SOLDÁVEL MARROM, DN= 25 MM, (3/4´), INCLUSIVE CONEXÕES</t>
  </si>
  <si>
    <t>REGISTRO DE GAVETA EM LATÃO FUNDIDO SEM ACABAMENTO, DN= 3/4´</t>
  </si>
  <si>
    <t>REGISTRO DE GAVETA EM LATÃO FUNDIDO CROMADO COM CANOPLA, DN= 3/4´ - LINHA ESPECIAL</t>
  </si>
  <si>
    <t>ENGATE FLEXÍVEL METÁLICO DN= 1/2´</t>
  </si>
  <si>
    <t>ENGATE FLEXÍVEL DE PVC DN= 1/2´</t>
  </si>
  <si>
    <t>RESERVATÓRIO EM POLIETILENO COM TAMPA DE ROSCA - CAPACIDADE DE 1.000 LITROS</t>
  </si>
  <si>
    <t>TUBO DE PVC RÍGIDO BRANCO, PONTAS LISAS, SOLDÁVEL, LINHA ESGOTO SÉRIE NORMAL, DN= 40 MM, INCLUSIVE CONEXÕES</t>
  </si>
  <si>
    <t>TUBO DE PVC RÍGIDO BRANCO PXB COM VIROLA E ANEL DE BORRACHA, LINHA ESGOTO SÉRIE NORMAL, DN= 50 MM, INCLUSIVE CONEXÕES</t>
  </si>
  <si>
    <t>TUBO DE PVC RÍGIDO BRANCO PXB COM VIROLA E ANEL DE BORRACHA, LINHA ESGOTO SÉRIE NORMAL, DN= 75 MM, INCLUSIVE CONEXÕES</t>
  </si>
  <si>
    <t>TUBO DE PVC RÍGIDO BRANCO PXB COM VIROLA E ANEL DE BORRACHA, LINHA ESGOTO SÉRIE NORMAL, DN= 100 MM, INCLUSIVE CONEXÕES</t>
  </si>
  <si>
    <t>CAIXA SIFONADA DE PVC RÍGIDO DE 150 X 150 X 50 MM, COM GRELHA</t>
  </si>
  <si>
    <t>CAIXA SIFONADA DE PVC RÍGIDO DE 150 X 185 X 75 MM, COM GRELHA</t>
  </si>
  <si>
    <t>CAIXA SIFONADA DE PVC RÍGIDO DE 100 X 100 X 50 MM, COM GRELHA</t>
  </si>
  <si>
    <t>GRELHA HEMISFÉRICA EM FERRO FUNDIDO DE 4´</t>
  </si>
  <si>
    <t>TUBO PVC RÍGIDO, TIPO COLETOR ESGOTO, JUNTA ELÁSTICA, DN= 100 MM, INCLUSIVE CONEXÕES</t>
  </si>
  <si>
    <t>BARRA DE APOIO RETA, PARA PESSOAS COM MOBILIDADE REDUZIDA, EM TUBO DE AÇO INOXIDÁVEL DE 1 1/2´ X 800 MM</t>
  </si>
  <si>
    <t>BARRA DE APOIO LATERAL PARA LAVATÓRIO, PARA PESSOAS COM MOBILIDADE REDUZIDA, EM TUBO DE AÇO INOXIDÁVEL DE 1.1/4", COMPRIMENTO 25 A 30 CM</t>
  </si>
  <si>
    <t>BARRA DE PROTEÇÃO PARA SIFÃO, PARA PESSOAS COM MOBILIDADE REDUZIDA, EM TUBO DE ALUMÍNIO, ACABAMENTO COM PINTURA EPÓXI</t>
  </si>
  <si>
    <t>BARRA DE APOIO RETA, PARA PESSOAS COM MOBILIDADE REDUZIDA, EM TUBO DE AÇO INOXIDÁVEL DE 1 1/4´ X 400 MM</t>
  </si>
  <si>
    <t>BARRA DE PROTEÇÃO PARA LAVATÓRIO, PARA PESSOAS COM MOBILIDADE REDUZIDA, EM TUBO DE ALUMÍNIO ACABAMENTO COM PINTURA EPÓXI</t>
  </si>
  <si>
    <t>LAVATÓRIO DE LOUÇA PARA CANTO SEM COLUNA PARA PESSOAS COM MOBILIDADE REDUZIDA</t>
  </si>
  <si>
    <t>BACIA SIFONADA DE LOUÇA PARA PESSOAS COM MOBILIDADE REDUZIDA - CAPACIDADE DE 6 LITROS</t>
  </si>
  <si>
    <t>BACIA SIFONADA DE LOUÇA SEM TAMPA - 6 LITROS</t>
  </si>
  <si>
    <t>LAVATÓRIO EM LOUÇA COM COLUNA SUSPENSA</t>
  </si>
  <si>
    <t>TAMPO/BANCADA EM GRANITO, COM FRONTÃO, ESPESSURA DE 2 CM, ACABAMENTO POLIDO</t>
  </si>
  <si>
    <t>TAMPO/BANCADA EM CONCRETO ARMADO, REVESTIDO EM AÇO INOXIDÁVEL FOSCO POLIDO</t>
  </si>
  <si>
    <t>SABONETEIRA TIPO DISPENSER, PARA REFIL DE 800 ML</t>
  </si>
  <si>
    <t>TORNEIRA CLÍNICA COM VOLANTE TIPO ALAVANCA</t>
  </si>
  <si>
    <t>TORNEIRA DE MESA PARA PIA COM BICA MÓVEL E AREJADOR EM LATÃO FUNDIDO CROMADO</t>
  </si>
  <si>
    <t>DISPENSER TOALHEIRO EM ABS, PARA FOLHAS</t>
  </si>
  <si>
    <t>TORNEIRA DE PAREDE EM ABS, DN 1/2´ OU 3/4´, 15CM</t>
  </si>
  <si>
    <t>TORNEIRA DE MESA PARA LAVATÓRIO, ACIONAMENTO HIDROMECÂNICO COM ALAVANCA, REGISTRO INTEGRADO REGULADOR DE VAZÃO, EM LATÃO CROMADO, DN= 1/2´</t>
  </si>
  <si>
    <t>CUBA EM AÇO INOXIDÁVEL SIMPLES DE 500X400X300MM</t>
  </si>
  <si>
    <t>SIFÃO DE METAL CROMADO DE 1 1/2´ X 2´</t>
  </si>
  <si>
    <t>VÁLVULA DE METAL CROMADO DE 1 1/2´</t>
  </si>
  <si>
    <t>TAMPA DE PLÁSTICO PARA BACIA SANITÁRIA</t>
  </si>
  <si>
    <t>PLACA DE IDENTIFICAÇÃO EM ALUMÍNIO PARA WC, COM DESENHO UNIVERSAL DE ACESSIBILIDADE</t>
  </si>
  <si>
    <t>TANQUE DE LOUÇA SEM COLUNA DE 30 LITROS</t>
  </si>
  <si>
    <t>DUCHA HIGIÊNICA COM REGISTRO</t>
  </si>
  <si>
    <t>TUBO DE COBRE CLASSE A, DN= 22MM (3/4´), INCLUSIVE CONEXÕES</t>
  </si>
  <si>
    <t>QUADRO DE DISTRIBUIÇÃO UNIVERSAL DE SOBREPOR, PARA DISJUNTORES 56 DIN / 40 BOLT-ON - 225 A - SEM COMPONENTES</t>
  </si>
  <si>
    <t>DISJUNTOR TERMOMAGNÉTICO, UNIPOLAR 127/220 V, CORRENTE DE 10 A ATÉ 30 A</t>
  </si>
  <si>
    <t>DISJUNTOR TERMOMAGNÉTICO, BIPOLAR 220/380 V, CORRENTE DE 10 A ATÉ 50 A</t>
  </si>
  <si>
    <t>DISJUNTOR TERMOMAGNÉTICO, BIPOLAR 220/380 V, CORRENTE DE 60 A ATÉ 100 A</t>
  </si>
  <si>
    <t>SUPRESSOR DE SURTO MONOFÁSICO, CORRENTE NOMINAL 4 A 11 KA, IMAX. DE SURTO 12 ATÉ 15 KA</t>
  </si>
  <si>
    <t>ELETROCALHA LISA GALVANIZADA A FOGO, 50 X 50 MM, COM ACESSÓRIOS</t>
  </si>
  <si>
    <t>CABO DE COBRE DE 2,5 MM², ISOLAMENTO 750 V - ISOLAÇÃO EM PVC 70°C</t>
  </si>
  <si>
    <t>CABO DE COBRE DE 6 MM², ISOLAMENTO 750 V - ISOLAÇÃO EM PVC 70°C</t>
  </si>
  <si>
    <t>CABO DE COBRE FLEXÍVEL DE 16 MM², ISOLAMENTO 0,6/1KV - ISOLAÇÃO HEPR 90°C</t>
  </si>
  <si>
    <t>CABO DE COBRE FLEXÍVEL DE 35 MM², ISOLAMENTO 0,6/1KV - ISOLAÇÃO HEPR 90°C</t>
  </si>
  <si>
    <t>TOMADA 2P+T DE 10 A - 250 V, COMPLETA</t>
  </si>
  <si>
    <t>ELETRODUTO DE PVC CORRUGADO FLEXÍVEL LEVE, DIÂMETRO EXTERNO DE 20 MM</t>
  </si>
  <si>
    <t>CONJUNTO 2 TOMADAS 2P+T DE 10 A, COMPLETO</t>
  </si>
  <si>
    <t>INTERRUPTOR COM 1 TECLA SIMPLES E PLACA</t>
  </si>
  <si>
    <t>CONDULETE METÁLICO DE 1´</t>
  </si>
  <si>
    <t>LUMINÁRIA LED RETANGULAR DE SOBREPOR COM DIFUSOR TRANSLÚCIDO, 4000 K, FLUXO LUMINOSO DE 3690 A 4800 LM, POTÊNCIA DE 38 W A 41 W</t>
  </si>
  <si>
    <t>ELETRODUTO GALVANIZADO CONFORME NBR13057 -  1 1/4´ COM ACESSÓRIOS</t>
  </si>
  <si>
    <t>ELETRODUTO GALVANIZADO A QUENTE CONFORME NBR6323 - 1´ - COM ACESSÓRIOS</t>
  </si>
  <si>
    <t>TAMPA DE ENCAIXE PARA ELETROCALHA, GALVANIZADA A FOGO, L= 50 MM</t>
  </si>
  <si>
    <t>SUPORTE PARA ELETROCALHA, GALVANIZADO A FOGO, 50X50 MM</t>
  </si>
  <si>
    <t>VERGALHÃO COM ROSCA, PORCA E ARRUELA DE DIÂMETRO 1/4´ (TIRANTE)</t>
  </si>
  <si>
    <t>ELETRODUTO DE PVC RÍGIDO ROSCÁVEL DE 1 1/4´ - COM ACESSÓRIOS</t>
  </si>
  <si>
    <t>CAIXA EM PVC DE 4´ X 2´</t>
  </si>
  <si>
    <t>CAIXA DE PASSAGEM EM CHAPA, COM TAMPA PARAFUSADA, 500 X 500 X 150 MM</t>
  </si>
  <si>
    <t>CAIXA DE INSPEÇÃO DO TERRA CILÍNDRICA EM PVC RÍGIDO, DIÂMETRO DE 300 MM - H= 250 MM</t>
  </si>
  <si>
    <t>HASTE DE ATERRAMENTO DE 5/8´ X 2,4 M</t>
  </si>
  <si>
    <t>ISOLADOR TIPO DISCO PARA 15 KV DE 6´ - 150 MM</t>
  </si>
  <si>
    <t>SWITCH GIGABIT 24 PORTAS COM CAPACIDADE DE 10/100/1000/MBPS</t>
  </si>
  <si>
    <t>GUIA ORGANIZADORA DE CABOS PARA RACK, 19´ 1 U</t>
  </si>
  <si>
    <t>RACK FECHADO PADRÃO METÁLICO, 19 X 12 US X 470 MM</t>
  </si>
  <si>
    <t>CABO PARA REDE 24 AWG COM 4 PARES, CATEGORIA 6</t>
  </si>
  <si>
    <t>TOMADA RJ 45 PARA REDE DE DADOS, COM PLACA</t>
  </si>
  <si>
    <t>ELETRODUTO DE PVC CORRUGADO FLEXÍVEL LEVE, DIÂMETRO EXTERNO DE 25 MM</t>
  </si>
  <si>
    <t>PATCH PANEL DE 24 PORTAS - CATEGORIA 6</t>
  </si>
  <si>
    <t>EXTINTOR MANUAL DE ÁGUA PRESSURIZADA - CAPACIDADE DE 10 LITROS</t>
  </si>
  <si>
    <t>EXTINTOR MANUAL DE PÓ QUÍMICO SECO BC - CAPACIDADE DE 4 KG</t>
  </si>
  <si>
    <t>CENTRAL DE ILUMINAÇÃO DE EMERGÊNCIA, COMPLETA, AUTONOMIA 1 HORA, PARA ATÉ 240 W</t>
  </si>
  <si>
    <t>PLACA DE SINALIZAÇÃO EM PVC FOTOLUMINESCENTE (240X120MM), COM INDICAÇÃO DE ROTA DE EVACUAÇÃO E SAÍDA DE EMERGÊNCIA</t>
  </si>
  <si>
    <t>PLACA DE SINALIZAÇÃO EM PVC FOTOLUMINESCENTE (200X200MM), COM INDICAÇÃO DE EQUIPAMENTOS DE ALARME, DETECÇÃO E EXTINÇÃO DE INCÊNDIO</t>
  </si>
  <si>
    <t>GUARDA-CORPO TUBULAR COM TELA EM AÇO GALVANIZADO, DIÂMETRO DE 1 1/2´</t>
  </si>
  <si>
    <t>AR CONDICIONADO A FRIO, TIPO SPLIT PAREDE COM CAPACIDADE DE 12.000 BTU/H</t>
  </si>
  <si>
    <t>AR CONDICIONADO A FRIO, TIPO SPLIT PAREDE COM CAPACIDADE DE 18.000 BTU/H</t>
  </si>
  <si>
    <t>AQUECEDOR DE PASSAGEM ELÉTRICO INDIVIDUAL, BAIXA PRESSÃO - 5.000 W / 6.400 W</t>
  </si>
  <si>
    <t>PLACA COMEMORATIVA EM AÇO INOXIDÁVEL ESCOVADO</t>
  </si>
  <si>
    <t>PLACA DE IDENTIFICAÇÃO EM PVC COM TEXTO EM VINIL</t>
  </si>
  <si>
    <t>LIMPEZA FINAL DA OBRA</t>
  </si>
  <si>
    <t>TAPUME FIXO PARA FECHAMENTO DE ÁREAS, COM PORTÃO</t>
  </si>
  <si>
    <t>LIMPEZA MANUAL DO TERRENO, INCLUSIVE TRONCOS ATÉ 5 CM DE DIÂMETRO, COM CAMINHÃO À DISPOSIÇÃO DENTRO DA OBRA, ATÉ O RAIO DE 1 KM</t>
  </si>
  <si>
    <t>LOCAÇÃO DE OBRA DE EDIFICAÇÃO</t>
  </si>
  <si>
    <t>ESCAVAÇÃO MANUAL EM SOLO DE 1ª E 2ª CATEGORIA EM VALA OU CAVA ATÉ 1,5 M</t>
  </si>
  <si>
    <t>LASTRO DE CONCRETO IMPERMEABILIZADO</t>
  </si>
  <si>
    <t>REATERRO MANUAL APILOADO SEM CONTROLE DE COMPACTAÇÃO</t>
  </si>
  <si>
    <t>FORMA EM MADEIRA COMUM PARA FUNDAÇÃO</t>
  </si>
  <si>
    <t>ARMADURA EM BARRA DE AÇO CA-50 (A OU B) FYK = 500 MPA</t>
  </si>
  <si>
    <t>ARMADURA EM BARRA DE AÇO CA-60 (A OU B) FYK = 600 MPA</t>
  </si>
  <si>
    <t>CONCRETO USINADO, FCK = 30 MPA</t>
  </si>
  <si>
    <t>LANÇAMENTO E ADENSAMENTO DE CONCRETO OU MASSA EM FUNDAÇÃO</t>
  </si>
  <si>
    <t>IMPERMEABILIZAÇÃO EM PINTURA DE ASFALTO OXIDADO COM SOLVENTES ORGÂNICOS, SOBRE MASSA</t>
  </si>
  <si>
    <t>FORMA PLANA EM COMPENSADO PARA ESTRUTURA CONVENCIONAL</t>
  </si>
  <si>
    <t>LANÇAMENTO E ADENSAMENTO DE CONCRETO OU MASSA EM ESTRUTURA</t>
  </si>
  <si>
    <t>COMPACTAÇÃO DE ATERRO MECANIZADO MÍNIMO DE 95% PN, SEM FORNECIMENTO DE SOLO EM ÁREAS FECHADAS</t>
  </si>
  <si>
    <t>JUNTA DE DILATAÇÃO ELÁSTICA A BASE DE POLIURETANO</t>
  </si>
  <si>
    <t>IMPERMEABILIZAÇÃO EM MANTA ASFÁLTICA COM ARMADURA, TIPO III-B, ESPESSURA DE 3 MM</t>
  </si>
  <si>
    <t>PORTA DE ENTRADA DE ABRIR EM ALUMÍNIO, SOB MEDIDA</t>
  </si>
  <si>
    <t>VIDRO LISO LAMINADO INCOLOR DE 10 MM</t>
  </si>
  <si>
    <t>RESERVATÓRIO EM POLIETILENO COM TAMPA DE ENCAIXAR - CAPACIDADE DE 10.000 LITROS</t>
  </si>
  <si>
    <t>TUBO PVC RÍGIDO, TIPO COLETOR ESGOTO, JUNTA ELÁSTICA, DN= 200 MM, INCLUSIVE CONEXÕES</t>
  </si>
  <si>
    <t>TUBO DE COBRE CLASSE A, DN= 15MM (1/2´), INCLUSIVE CONEXÕES</t>
  </si>
  <si>
    <t>VÁLVULA DE RETENÇÃO HORIZONTAL EM BRONZE, DN= 3/4´</t>
  </si>
  <si>
    <t>VÁLVULA DE GAVETA EM BRONZE, HASTE ASCENDENTE, CLASSE 150 LIBRAS PARA VAPOR SATURADO E 300 LIBRAS PARA ÁGUA, ÓLEO E GÁS, DN= 1/2´</t>
  </si>
  <si>
    <t>VÁLVULA GLOBO EM BRONZE, CLASSE 150 LIBRAS PARA VAPOR SATURADO E 300 LIBRAS PARA ÁGUA, ÓLEO E GÁS, DN= 1´</t>
  </si>
  <si>
    <t>PRESSOSTATO DIFERENCIAL AJUSTÁVEL MECÂNICO, MONTAGEM INFERIOR COM DIÂMETRO DE 1/2" E/OU 1/4", FAIXA DE OPERAÇÃO ATÉ 16 BAR</t>
  </si>
  <si>
    <t>MANÔMETRO COM MOSTRADOR DE 4´, ESCALAS: 0-4 / 0-7 / 0-10 / 0-17 / 0-21 / 0-28 KG/CM²</t>
  </si>
  <si>
    <t>PIGTAIL EM LATÃO PARA MANÔMETRO, DN= 1/2´</t>
  </si>
  <si>
    <t>FILTRO ´Y´ CORPO EM BRONZE, PRESSÃO DE SERVIÇO ATÉ 20,7 BAR (PN 20), DN= 1 1/2´</t>
  </si>
  <si>
    <t>TOMADA 2P+T DE 20 A - 250 V, COMPLETA</t>
  </si>
  <si>
    <t>ELETRODUTO GALVANIZADO A QUENTE CONFORME NBR6323 - 3/4´ - COM ACESSÓRIOS</t>
  </si>
  <si>
    <t>BDI 0,00%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</si>
</sst>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[$-416]General"/>
    <numFmt numFmtId="165" formatCode="&quot;R$&quot;\ #,##0.00"/>
    <numFmt numFmtId="166" formatCode="_(* #,##0.00_);_(* \(#,##0.00\);_(* &quot;-&quot;??_);_(@_)"/>
    <numFmt numFmtId="167" formatCode="00\.00"/>
    <numFmt numFmtId="168" formatCode="[$-416]mmm\-yy;@"/>
    <numFmt numFmtId="169" formatCode="mm/yy"/>
    <numFmt numFmtId="170" formatCode="_(* #,##0_);_(* \(#,##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 Unicode MS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0"/>
      <color indexed="8"/>
      <name val="Arial Unicode MS"/>
      <family val="2"/>
    </font>
    <font>
      <b/>
      <sz val="9"/>
      <name val="Arial Unicode MS"/>
      <family val="2"/>
    </font>
    <font>
      <b/>
      <sz val="9"/>
      <color indexed="8"/>
      <name val="Arial Unicode MS"/>
      <family val="2"/>
    </font>
    <font>
      <b/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indexed="30"/>
      <name val="Arial"/>
      <family val="2"/>
    </font>
    <font>
      <b/>
      <sz val="9"/>
      <color indexed="12"/>
      <name val="Arial"/>
      <family val="2"/>
    </font>
    <font>
      <sz val="9"/>
      <color rgb="FFFF0000"/>
      <name val="Arial"/>
      <family val="2"/>
    </font>
    <font>
      <b/>
      <sz val="9"/>
      <color indexed="30"/>
      <name val="Arial Unicode MS"/>
      <family val="2"/>
    </font>
    <font>
      <sz val="9"/>
      <color indexed="12"/>
      <name val="Arial"/>
      <family val="2"/>
    </font>
    <font>
      <sz val="9"/>
      <color indexed="6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164" fontId="2" fillId="0" borderId="0" applyBorder="0" applyProtection="0"/>
    <xf numFmtId="164" fontId="2" fillId="0" borderId="0" applyBorder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8" fillId="0" borderId="0"/>
    <xf numFmtId="166" fontId="8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</cellStyleXfs>
  <cellXfs count="298">
    <xf numFmtId="0" fontId="0" fillId="0" borderId="0" xfId="0"/>
    <xf numFmtId="4" fontId="5" fillId="0" borderId="15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4" fontId="5" fillId="0" borderId="15" xfId="0" applyNumberFormat="1" applyFont="1" applyBorder="1" applyAlignment="1">
      <alignment vertical="center" wrapText="1"/>
    </xf>
    <xf numFmtId="4" fontId="6" fillId="2" borderId="15" xfId="0" applyNumberFormat="1" applyFont="1" applyFill="1" applyBorder="1" applyAlignment="1">
      <alignment horizontal="right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165" fontId="5" fillId="2" borderId="15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Border="1" applyAlignment="1">
      <alignment horizontal="left" vertical="center" wrapText="1"/>
    </xf>
    <xf numFmtId="165" fontId="5" fillId="0" borderId="15" xfId="8" applyNumberFormat="1" applyBorder="1" applyAlignment="1">
      <alignment horizontal="center" vertical="center" wrapText="1"/>
    </xf>
    <xf numFmtId="165" fontId="6" fillId="2" borderId="16" xfId="0" applyNumberFormat="1" applyFont="1" applyFill="1" applyBorder="1" applyAlignment="1">
      <alignment horizontal="center" vertical="center"/>
    </xf>
    <xf numFmtId="4" fontId="6" fillId="4" borderId="15" xfId="0" applyNumberFormat="1" applyFont="1" applyFill="1" applyBorder="1" applyAlignment="1">
      <alignment horizontal="center" vertical="center"/>
    </xf>
    <xf numFmtId="4" fontId="6" fillId="4" borderId="15" xfId="0" applyNumberFormat="1" applyFont="1" applyFill="1" applyBorder="1" applyAlignment="1">
      <alignment vertical="center"/>
    </xf>
    <xf numFmtId="165" fontId="6" fillId="4" borderId="15" xfId="0" applyNumberFormat="1" applyFont="1" applyFill="1" applyBorder="1" applyAlignment="1">
      <alignment horizontal="center" vertical="center"/>
    </xf>
    <xf numFmtId="4" fontId="6" fillId="2" borderId="15" xfId="0" applyNumberFormat="1" applyFont="1" applyFill="1" applyBorder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4" fontId="5" fillId="5" borderId="15" xfId="0" applyNumberFormat="1" applyFont="1" applyFill="1" applyBorder="1" applyAlignment="1">
      <alignment horizontal="center" vertical="center"/>
    </xf>
    <xf numFmtId="165" fontId="5" fillId="5" borderId="15" xfId="8" applyNumberForma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/>
    </xf>
    <xf numFmtId="4" fontId="5" fillId="3" borderId="15" xfId="0" applyNumberFormat="1" applyFont="1" applyFill="1" applyBorder="1" applyAlignment="1">
      <alignment horizontal="center" vertical="center"/>
    </xf>
    <xf numFmtId="4" fontId="6" fillId="5" borderId="15" xfId="0" applyNumberFormat="1" applyFont="1" applyFill="1" applyBorder="1" applyAlignment="1">
      <alignment horizontal="left" vertical="center" wrapText="1"/>
    </xf>
    <xf numFmtId="165" fontId="10" fillId="0" borderId="0" xfId="0" applyNumberFormat="1" applyFont="1" applyAlignment="1">
      <alignment horizontal="center" vertical="center"/>
    </xf>
    <xf numFmtId="165" fontId="6" fillId="4" borderId="14" xfId="0" applyNumberFormat="1" applyFont="1" applyFill="1" applyBorder="1" applyAlignment="1">
      <alignment horizontal="center" vertical="center"/>
    </xf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0" xfId="0" applyAlignment="1">
      <alignment horizontal="center"/>
    </xf>
    <xf numFmtId="0" fontId="11" fillId="4" borderId="46" xfId="0" applyFont="1" applyFill="1" applyBorder="1"/>
    <xf numFmtId="0" fontId="11" fillId="4" borderId="47" xfId="0" applyFont="1" applyFill="1" applyBorder="1" applyAlignment="1">
      <alignment horizontal="center"/>
    </xf>
    <xf numFmtId="0" fontId="11" fillId="4" borderId="48" xfId="0" applyFont="1" applyFill="1" applyBorder="1" applyAlignment="1">
      <alignment horizontal="center"/>
    </xf>
    <xf numFmtId="0" fontId="0" fillId="0" borderId="40" xfId="0" applyBorder="1"/>
    <xf numFmtId="0" fontId="0" fillId="0" borderId="3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0" fillId="0" borderId="32" xfId="0" applyBorder="1"/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9" xfId="0" applyBorder="1" applyAlignment="1">
      <alignment horizontal="center"/>
    </xf>
    <xf numFmtId="0" fontId="12" fillId="0" borderId="32" xfId="0" applyFont="1" applyBorder="1"/>
    <xf numFmtId="0" fontId="12" fillId="0" borderId="15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4" fillId="0" borderId="32" xfId="0" applyFont="1" applyBorder="1"/>
    <xf numFmtId="0" fontId="12" fillId="6" borderId="32" xfId="0" applyFont="1" applyFill="1" applyBorder="1"/>
    <xf numFmtId="0" fontId="12" fillId="6" borderId="15" xfId="0" applyFont="1" applyFill="1" applyBorder="1" applyAlignment="1">
      <alignment horizontal="center"/>
    </xf>
    <xf numFmtId="0" fontId="12" fillId="6" borderId="14" xfId="0" applyFont="1" applyFill="1" applyBorder="1" applyAlignment="1">
      <alignment horizontal="center"/>
    </xf>
    <xf numFmtId="0" fontId="12" fillId="6" borderId="39" xfId="0" applyFont="1" applyFill="1" applyBorder="1" applyAlignment="1">
      <alignment horizontal="center"/>
    </xf>
    <xf numFmtId="0" fontId="0" fillId="0" borderId="32" xfId="0" applyBorder="1" applyAlignment="1">
      <alignment wrapText="1"/>
    </xf>
    <xf numFmtId="0" fontId="12" fillId="0" borderId="32" xfId="0" applyFont="1" applyBorder="1" applyAlignment="1">
      <alignment wrapText="1"/>
    </xf>
    <xf numFmtId="0" fontId="12" fillId="0" borderId="39" xfId="0" applyFont="1" applyBorder="1" applyAlignment="1">
      <alignment horizontal="center"/>
    </xf>
    <xf numFmtId="0" fontId="0" fillId="7" borderId="39" xfId="0" applyFill="1" applyBorder="1" applyAlignment="1">
      <alignment horizontal="center"/>
    </xf>
    <xf numFmtId="0" fontId="12" fillId="6" borderId="32" xfId="0" applyFont="1" applyFill="1" applyBorder="1" applyAlignment="1">
      <alignment wrapText="1"/>
    </xf>
    <xf numFmtId="0" fontId="0" fillId="12" borderId="39" xfId="0" applyFill="1" applyBorder="1" applyAlignment="1">
      <alignment horizontal="center"/>
    </xf>
    <xf numFmtId="0" fontId="0" fillId="0" borderId="34" xfId="0" applyBorder="1" applyAlignment="1">
      <alignment wrapText="1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29" xfId="0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0" xfId="0" applyFont="1"/>
    <xf numFmtId="0" fontId="0" fillId="13" borderId="2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0" xfId="0" applyBorder="1" applyAlignment="1">
      <alignment wrapText="1"/>
    </xf>
    <xf numFmtId="0" fontId="0" fillId="4" borderId="30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14" borderId="39" xfId="0" applyFill="1" applyBorder="1" applyAlignment="1">
      <alignment horizontal="center"/>
    </xf>
    <xf numFmtId="0" fontId="0" fillId="13" borderId="39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36" xfId="0" applyFill="1" applyBorder="1" applyAlignment="1">
      <alignment horizontal="center"/>
    </xf>
    <xf numFmtId="0" fontId="0" fillId="15" borderId="29" xfId="0" applyFill="1" applyBorder="1" applyAlignment="1">
      <alignment horizontal="center"/>
    </xf>
    <xf numFmtId="0" fontId="0" fillId="15" borderId="39" xfId="0" applyFill="1" applyBorder="1" applyAlignment="1">
      <alignment horizontal="center"/>
    </xf>
    <xf numFmtId="0" fontId="0" fillId="0" borderId="41" xfId="0" applyBorder="1" applyAlignment="1">
      <alignment wrapText="1"/>
    </xf>
    <xf numFmtId="0" fontId="0" fillId="4" borderId="27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6" borderId="32" xfId="0" applyFill="1" applyBorder="1" applyAlignment="1">
      <alignment wrapText="1"/>
    </xf>
    <xf numFmtId="0" fontId="0" fillId="6" borderId="15" xfId="0" applyFill="1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39" xfId="0" applyFill="1" applyBorder="1" applyAlignment="1">
      <alignment horizontal="center"/>
    </xf>
    <xf numFmtId="4" fontId="15" fillId="0" borderId="15" xfId="0" applyNumberFormat="1" applyFont="1" applyBorder="1" applyAlignment="1">
      <alignment horizontal="center" vertical="center"/>
    </xf>
    <xf numFmtId="4" fontId="15" fillId="0" borderId="15" xfId="0" applyNumberFormat="1" applyFont="1" applyBorder="1" applyAlignment="1">
      <alignment vertical="center" wrapText="1"/>
    </xf>
    <xf numFmtId="165" fontId="15" fillId="0" borderId="15" xfId="0" applyNumberFormat="1" applyFont="1" applyBorder="1" applyAlignment="1">
      <alignment horizontal="center" vertical="center"/>
    </xf>
    <xf numFmtId="4" fontId="15" fillId="3" borderId="15" xfId="0" applyNumberFormat="1" applyFont="1" applyFill="1" applyBorder="1" applyAlignment="1">
      <alignment horizontal="center" vertical="center"/>
    </xf>
    <xf numFmtId="4" fontId="15" fillId="3" borderId="15" xfId="0" applyNumberFormat="1" applyFont="1" applyFill="1" applyBorder="1" applyAlignment="1">
      <alignment vertical="center" wrapText="1"/>
    </xf>
    <xf numFmtId="165" fontId="15" fillId="3" borderId="15" xfId="0" applyNumberFormat="1" applyFont="1" applyFill="1" applyBorder="1" applyAlignment="1">
      <alignment horizontal="center" vertical="center"/>
    </xf>
    <xf numFmtId="4" fontId="16" fillId="0" borderId="15" xfId="0" applyNumberFormat="1" applyFont="1" applyBorder="1" applyAlignment="1">
      <alignment horizontal="center" vertical="center"/>
    </xf>
    <xf numFmtId="4" fontId="16" fillId="0" borderId="15" xfId="0" applyNumberFormat="1" applyFont="1" applyBorder="1" applyAlignment="1">
      <alignment vertical="center" wrapText="1"/>
    </xf>
    <xf numFmtId="165" fontId="16" fillId="0" borderId="15" xfId="0" applyNumberFormat="1" applyFont="1" applyBorder="1" applyAlignment="1">
      <alignment horizontal="center" vertical="center"/>
    </xf>
    <xf numFmtId="165" fontId="0" fillId="0" borderId="0" xfId="0" applyNumberFormat="1"/>
    <xf numFmtId="4" fontId="6" fillId="4" borderId="32" xfId="0" applyNumberFormat="1" applyFont="1" applyFill="1" applyBorder="1" applyAlignment="1">
      <alignment horizontal="center"/>
    </xf>
    <xf numFmtId="4" fontId="6" fillId="2" borderId="32" xfId="0" applyNumberFormat="1" applyFont="1" applyFill="1" applyBorder="1" applyAlignment="1">
      <alignment horizontal="center"/>
    </xf>
    <xf numFmtId="165" fontId="6" fillId="2" borderId="14" xfId="0" applyNumberFormat="1" applyFont="1" applyFill="1" applyBorder="1" applyAlignment="1">
      <alignment horizontal="center" vertical="center"/>
    </xf>
    <xf numFmtId="4" fontId="6" fillId="4" borderId="32" xfId="0" applyNumberFormat="1" applyFont="1" applyFill="1" applyBorder="1" applyAlignment="1">
      <alignment horizontal="center" vertical="center"/>
    </xf>
    <xf numFmtId="4" fontId="5" fillId="0" borderId="32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4" fontId="15" fillId="0" borderId="32" xfId="0" applyNumberFormat="1" applyFont="1" applyBorder="1" applyAlignment="1">
      <alignment horizontal="center" vertical="center"/>
    </xf>
    <xf numFmtId="165" fontId="15" fillId="0" borderId="14" xfId="0" applyNumberFormat="1" applyFont="1" applyBorder="1" applyAlignment="1">
      <alignment horizontal="center" vertical="center"/>
    </xf>
    <xf numFmtId="165" fontId="5" fillId="3" borderId="14" xfId="0" applyNumberFormat="1" applyFont="1" applyFill="1" applyBorder="1" applyAlignment="1">
      <alignment horizontal="center" vertical="center"/>
    </xf>
    <xf numFmtId="4" fontId="16" fillId="0" borderId="32" xfId="0" applyNumberFormat="1" applyFont="1" applyBorder="1" applyAlignment="1">
      <alignment horizontal="center" vertical="center"/>
    </xf>
    <xf numFmtId="165" fontId="16" fillId="0" borderId="14" xfId="0" applyNumberFormat="1" applyFont="1" applyBorder="1" applyAlignment="1">
      <alignment horizontal="center" vertical="center"/>
    </xf>
    <xf numFmtId="4" fontId="5" fillId="3" borderId="32" xfId="0" applyNumberFormat="1" applyFont="1" applyFill="1" applyBorder="1" applyAlignment="1">
      <alignment horizontal="center" vertical="center"/>
    </xf>
    <xf numFmtId="165" fontId="6" fillId="2" borderId="14" xfId="0" applyNumberFormat="1" applyFont="1" applyFill="1" applyBorder="1" applyAlignment="1">
      <alignment horizontal="center" vertical="center" wrapText="1"/>
    </xf>
    <xf numFmtId="4" fontId="5" fillId="5" borderId="32" xfId="0" applyNumberFormat="1" applyFont="1" applyFill="1" applyBorder="1" applyAlignment="1">
      <alignment horizontal="center" vertical="center"/>
    </xf>
    <xf numFmtId="165" fontId="6" fillId="5" borderId="14" xfId="0" applyNumberFormat="1" applyFont="1" applyFill="1" applyBorder="1" applyAlignment="1">
      <alignment horizontal="center" vertical="center" wrapText="1"/>
    </xf>
    <xf numFmtId="4" fontId="5" fillId="2" borderId="32" xfId="0" applyNumberFormat="1" applyFont="1" applyFill="1" applyBorder="1" applyAlignment="1">
      <alignment horizontal="center" vertical="top"/>
    </xf>
    <xf numFmtId="165" fontId="10" fillId="0" borderId="36" xfId="0" applyNumberFormat="1" applyFont="1" applyBorder="1" applyAlignment="1">
      <alignment horizontal="center" vertical="center"/>
    </xf>
    <xf numFmtId="4" fontId="16" fillId="5" borderId="32" xfId="0" applyNumberFormat="1" applyFont="1" applyFill="1" applyBorder="1" applyAlignment="1">
      <alignment horizontal="center" vertical="center"/>
    </xf>
    <xf numFmtId="4" fontId="16" fillId="5" borderId="15" xfId="0" applyNumberFormat="1" applyFont="1" applyFill="1" applyBorder="1" applyAlignment="1">
      <alignment horizontal="center" vertical="center"/>
    </xf>
    <xf numFmtId="4" fontId="17" fillId="5" borderId="15" xfId="0" applyNumberFormat="1" applyFont="1" applyFill="1" applyBorder="1" applyAlignment="1">
      <alignment horizontal="left" vertical="center" wrapText="1"/>
    </xf>
    <xf numFmtId="165" fontId="16" fillId="5" borderId="15" xfId="8" applyNumberFormat="1" applyFont="1" applyFill="1" applyBorder="1" applyAlignment="1">
      <alignment horizontal="center" vertical="center" wrapText="1"/>
    </xf>
    <xf numFmtId="165" fontId="17" fillId="5" borderId="14" xfId="0" applyNumberFormat="1" applyFont="1" applyFill="1" applyBorder="1" applyAlignment="1">
      <alignment horizontal="center" vertical="center" wrapText="1"/>
    </xf>
    <xf numFmtId="4" fontId="6" fillId="0" borderId="15" xfId="0" applyNumberFormat="1" applyFont="1" applyBorder="1" applyAlignment="1">
      <alignment vertical="center" wrapText="1"/>
    </xf>
    <xf numFmtId="167" fontId="5" fillId="0" borderId="1" xfId="14" applyNumberFormat="1" applyFont="1" applyFill="1" applyBorder="1" applyAlignment="1">
      <alignment horizontal="center"/>
    </xf>
    <xf numFmtId="0" fontId="5" fillId="0" borderId="2" xfId="14" applyFont="1" applyFill="1" applyBorder="1"/>
    <xf numFmtId="43" fontId="18" fillId="0" borderId="2" xfId="15" applyNumberFormat="1" applyFont="1" applyFill="1" applyBorder="1"/>
    <xf numFmtId="0" fontId="18" fillId="0" borderId="2" xfId="14" applyFont="1" applyFill="1" applyBorder="1"/>
    <xf numFmtId="0" fontId="5" fillId="0" borderId="3" xfId="14" applyBorder="1"/>
    <xf numFmtId="0" fontId="5" fillId="0" borderId="0" xfId="9"/>
    <xf numFmtId="167" fontId="6" fillId="0" borderId="4" xfId="14" applyNumberFormat="1" applyFont="1" applyFill="1" applyBorder="1" applyAlignment="1">
      <alignment horizontal="center" vertical="center"/>
    </xf>
    <xf numFmtId="0" fontId="3" fillId="0" borderId="0" xfId="14" applyFont="1" applyFill="1" applyBorder="1" applyAlignment="1">
      <alignment vertical="center"/>
    </xf>
    <xf numFmtId="43" fontId="20" fillId="0" borderId="0" xfId="15" applyNumberFormat="1" applyFont="1" applyFill="1" applyBorder="1"/>
    <xf numFmtId="0" fontId="18" fillId="0" borderId="0" xfId="14" applyFont="1" applyFill="1" applyBorder="1"/>
    <xf numFmtId="17" fontId="20" fillId="0" borderId="0" xfId="14" applyNumberFormat="1" applyFont="1" applyFill="1" applyBorder="1"/>
    <xf numFmtId="168" fontId="21" fillId="0" borderId="5" xfId="14" applyNumberFormat="1" applyFont="1" applyBorder="1" applyAlignment="1">
      <alignment horizontal="left"/>
    </xf>
    <xf numFmtId="167" fontId="5" fillId="0" borderId="4" xfId="14" applyNumberFormat="1" applyFont="1" applyFill="1" applyBorder="1" applyAlignment="1">
      <alignment horizontal="center" vertical="center"/>
    </xf>
    <xf numFmtId="0" fontId="5" fillId="0" borderId="0" xfId="14" applyFont="1" applyFill="1" applyBorder="1" applyAlignment="1">
      <alignment vertical="center"/>
    </xf>
    <xf numFmtId="43" fontId="18" fillId="0" borderId="0" xfId="15" applyNumberFormat="1" applyFont="1" applyFill="1" applyBorder="1"/>
    <xf numFmtId="0" fontId="19" fillId="0" borderId="0" xfId="14" applyFont="1" applyFill="1" applyBorder="1"/>
    <xf numFmtId="0" fontId="21" fillId="0" borderId="5" xfId="14" applyFont="1" applyBorder="1" applyAlignment="1">
      <alignment horizontal="left"/>
    </xf>
    <xf numFmtId="0" fontId="22" fillId="0" borderId="0" xfId="14" applyFont="1" applyFill="1" applyBorder="1" applyAlignment="1">
      <alignment vertical="center"/>
    </xf>
    <xf numFmtId="43" fontId="19" fillId="0" borderId="0" xfId="15" applyNumberFormat="1" applyFont="1" applyFill="1" applyBorder="1"/>
    <xf numFmtId="0" fontId="21" fillId="0" borderId="5" xfId="14" applyNumberFormat="1" applyFont="1" applyBorder="1" applyAlignment="1">
      <alignment horizontal="left"/>
    </xf>
    <xf numFmtId="0" fontId="23" fillId="0" borderId="0" xfId="14" applyFont="1" applyFill="1" applyBorder="1"/>
    <xf numFmtId="0" fontId="19" fillId="0" borderId="0" xfId="14" applyFont="1" applyFill="1" applyBorder="1" applyAlignment="1">
      <alignment vertical="center"/>
    </xf>
    <xf numFmtId="10" fontId="21" fillId="0" borderId="5" xfId="14" applyNumberFormat="1" applyFont="1" applyBorder="1" applyAlignment="1">
      <alignment horizontal="left"/>
    </xf>
    <xf numFmtId="17" fontId="19" fillId="0" borderId="0" xfId="14" applyNumberFormat="1" applyFont="1" applyFill="1" applyBorder="1"/>
    <xf numFmtId="17" fontId="21" fillId="0" borderId="5" xfId="14" applyNumberFormat="1" applyFont="1" applyBorder="1" applyAlignment="1">
      <alignment horizontal="left"/>
    </xf>
    <xf numFmtId="167" fontId="6" fillId="0" borderId="6" xfId="14" applyNumberFormat="1" applyFont="1" applyFill="1" applyBorder="1" applyAlignment="1">
      <alignment horizontal="center"/>
    </xf>
    <xf numFmtId="0" fontId="6" fillId="0" borderId="7" xfId="14" applyFont="1" applyFill="1" applyBorder="1" applyAlignment="1">
      <alignment horizontal="left"/>
    </xf>
    <xf numFmtId="43" fontId="18" fillId="0" borderId="7" xfId="15" applyNumberFormat="1" applyFont="1" applyFill="1" applyBorder="1"/>
    <xf numFmtId="0" fontId="18" fillId="0" borderId="7" xfId="14" applyFont="1" applyFill="1" applyBorder="1"/>
    <xf numFmtId="17" fontId="24" fillId="0" borderId="8" xfId="14" applyNumberFormat="1" applyFont="1" applyBorder="1"/>
    <xf numFmtId="0" fontId="18" fillId="0" borderId="1" xfId="7" applyFont="1" applyBorder="1" applyAlignment="1">
      <alignment vertical="center"/>
    </xf>
    <xf numFmtId="0" fontId="18" fillId="0" borderId="3" xfId="7" applyFont="1" applyBorder="1" applyAlignment="1">
      <alignment vertical="center"/>
    </xf>
    <xf numFmtId="0" fontId="18" fillId="0" borderId="2" xfId="7" applyFont="1" applyBorder="1" applyAlignment="1">
      <alignment vertical="center"/>
    </xf>
    <xf numFmtId="0" fontId="18" fillId="0" borderId="2" xfId="7" applyFont="1" applyBorder="1"/>
    <xf numFmtId="0" fontId="18" fillId="0" borderId="0" xfId="7" applyFont="1"/>
    <xf numFmtId="0" fontId="25" fillId="0" borderId="4" xfId="7" applyFont="1" applyBorder="1" applyAlignment="1">
      <alignment vertical="center"/>
    </xf>
    <xf numFmtId="0" fontId="18" fillId="0" borderId="5" xfId="7" applyFont="1" applyBorder="1"/>
    <xf numFmtId="0" fontId="19" fillId="0" borderId="0" xfId="7" applyFont="1" applyAlignment="1">
      <alignment horizontal="left" vertical="center"/>
    </xf>
    <xf numFmtId="0" fontId="25" fillId="0" borderId="0" xfId="7" applyFont="1" applyAlignment="1">
      <alignment vertical="center"/>
    </xf>
    <xf numFmtId="0" fontId="19" fillId="0" borderId="0" xfId="7" applyFont="1" applyAlignment="1">
      <alignment horizontal="center" vertical="center"/>
    </xf>
    <xf numFmtId="169" fontId="26" fillId="0" borderId="0" xfId="7" applyNumberFormat="1" applyFont="1" applyAlignment="1">
      <alignment vertical="center"/>
    </xf>
    <xf numFmtId="17" fontId="19" fillId="0" borderId="5" xfId="7" applyNumberFormat="1" applyFont="1" applyBorder="1" applyAlignment="1">
      <alignment horizontal="left" vertical="center"/>
    </xf>
    <xf numFmtId="0" fontId="21" fillId="0" borderId="4" xfId="7" applyFont="1" applyBorder="1" applyAlignment="1">
      <alignment vertical="center"/>
    </xf>
    <xf numFmtId="0" fontId="27" fillId="0" borderId="5" xfId="7" applyFont="1" applyBorder="1"/>
    <xf numFmtId="169" fontId="26" fillId="0" borderId="4" xfId="7" applyNumberFormat="1" applyFont="1" applyBorder="1" applyAlignment="1">
      <alignment vertical="center"/>
    </xf>
    <xf numFmtId="0" fontId="18" fillId="0" borderId="0" xfId="7" applyFont="1" applyAlignment="1">
      <alignment vertical="center"/>
    </xf>
    <xf numFmtId="0" fontId="21" fillId="0" borderId="0" xfId="7" applyFont="1" applyAlignment="1">
      <alignment vertical="center"/>
    </xf>
    <xf numFmtId="0" fontId="19" fillId="0" borderId="5" xfId="7" applyFont="1" applyBorder="1" applyAlignment="1">
      <alignment vertical="center"/>
    </xf>
    <xf numFmtId="17" fontId="19" fillId="0" borderId="5" xfId="7" applyNumberFormat="1" applyFont="1" applyBorder="1" applyAlignment="1">
      <alignment vertical="center"/>
    </xf>
    <xf numFmtId="0" fontId="19" fillId="0" borderId="0" xfId="7" applyFont="1" applyAlignment="1">
      <alignment vertical="center"/>
    </xf>
    <xf numFmtId="0" fontId="18" fillId="0" borderId="0" xfId="7" applyFont="1" applyBorder="1"/>
    <xf numFmtId="0" fontId="21" fillId="0" borderId="6" xfId="7" applyFont="1" applyBorder="1" applyAlignment="1">
      <alignment vertical="center"/>
    </xf>
    <xf numFmtId="0" fontId="18" fillId="0" borderId="8" xfId="7" applyFont="1" applyBorder="1" applyAlignment="1">
      <alignment vertical="center"/>
    </xf>
    <xf numFmtId="0" fontId="25" fillId="0" borderId="7" xfId="7" applyFont="1" applyBorder="1" applyAlignment="1">
      <alignment vertical="center"/>
    </xf>
    <xf numFmtId="169" fontId="26" fillId="0" borderId="7" xfId="7" applyNumberFormat="1" applyFont="1" applyBorder="1" applyAlignment="1">
      <alignment vertical="center"/>
    </xf>
    <xf numFmtId="0" fontId="18" fillId="0" borderId="7" xfId="7" applyFont="1" applyBorder="1"/>
    <xf numFmtId="0" fontId="21" fillId="0" borderId="8" xfId="7" applyFont="1" applyBorder="1" applyAlignment="1">
      <alignment vertical="center"/>
    </xf>
    <xf numFmtId="169" fontId="26" fillId="0" borderId="4" xfId="7" applyNumberFormat="1" applyFont="1" applyBorder="1"/>
    <xf numFmtId="0" fontId="25" fillId="0" borderId="0" xfId="7" applyFont="1" applyAlignment="1">
      <alignment horizontal="right"/>
    </xf>
    <xf numFmtId="0" fontId="25" fillId="0" borderId="0" xfId="7" applyFont="1"/>
    <xf numFmtId="169" fontId="26" fillId="0" borderId="0" xfId="7" applyNumberFormat="1" applyFont="1"/>
    <xf numFmtId="0" fontId="25" fillId="0" borderId="5" xfId="7" applyFont="1" applyBorder="1"/>
    <xf numFmtId="0" fontId="21" fillId="0" borderId="1" xfId="7" applyFont="1" applyBorder="1" applyAlignment="1">
      <alignment horizontal="center" vertical="center" wrapText="1"/>
    </xf>
    <xf numFmtId="0" fontId="19" fillId="0" borderId="53" xfId="7" applyFont="1" applyBorder="1" applyAlignment="1">
      <alignment horizontal="center" vertical="center" wrapText="1"/>
    </xf>
    <xf numFmtId="0" fontId="19" fillId="0" borderId="18" xfId="7" applyFont="1" applyBorder="1" applyAlignment="1">
      <alignment horizontal="center" vertical="center" wrapText="1"/>
    </xf>
    <xf numFmtId="0" fontId="19" fillId="0" borderId="4" xfId="7" applyFont="1" applyBorder="1" applyAlignment="1">
      <alignment horizontal="center" vertical="center" wrapText="1"/>
    </xf>
    <xf numFmtId="0" fontId="19" fillId="0" borderId="55" xfId="7" applyFont="1" applyBorder="1" applyAlignment="1">
      <alignment horizontal="center" vertical="center" wrapText="1"/>
    </xf>
    <xf numFmtId="0" fontId="19" fillId="0" borderId="50" xfId="7" applyFont="1" applyBorder="1" applyAlignment="1">
      <alignment horizontal="center" vertical="center" wrapText="1"/>
    </xf>
    <xf numFmtId="0" fontId="19" fillId="0" borderId="27" xfId="7" applyFont="1" applyBorder="1" applyAlignment="1">
      <alignment horizontal="center" vertical="center" wrapText="1"/>
    </xf>
    <xf numFmtId="0" fontId="19" fillId="0" borderId="13" xfId="7" applyFont="1" applyBorder="1" applyAlignment="1">
      <alignment horizontal="center" vertical="center" wrapText="1"/>
    </xf>
    <xf numFmtId="0" fontId="19" fillId="0" borderId="6" xfId="7" applyFont="1" applyBorder="1" applyAlignment="1">
      <alignment horizontal="center" vertical="center" wrapText="1"/>
    </xf>
    <xf numFmtId="0" fontId="25" fillId="0" borderId="56" xfId="7" applyFont="1" applyBorder="1" applyAlignment="1">
      <alignment horizontal="center" vertical="center" wrapText="1"/>
    </xf>
    <xf numFmtId="0" fontId="19" fillId="0" borderId="48" xfId="7" applyFont="1" applyBorder="1" applyAlignment="1">
      <alignment horizontal="center" vertical="center" wrapText="1"/>
    </xf>
    <xf numFmtId="0" fontId="19" fillId="0" borderId="47" xfId="7" applyFont="1" applyBorder="1" applyAlignment="1">
      <alignment horizontal="center" vertical="center" wrapText="1"/>
    </xf>
    <xf numFmtId="0" fontId="19" fillId="0" borderId="20" xfId="7" applyFont="1" applyBorder="1" applyAlignment="1">
      <alignment horizontal="center" vertical="center" wrapText="1"/>
    </xf>
    <xf numFmtId="0" fontId="26" fillId="0" borderId="1" xfId="7" applyFont="1" applyBorder="1" applyAlignment="1">
      <alignment horizontal="center"/>
    </xf>
    <xf numFmtId="0" fontId="18" fillId="0" borderId="57" xfId="7" applyFont="1" applyBorder="1"/>
    <xf numFmtId="0" fontId="18" fillId="0" borderId="58" xfId="7" applyFont="1" applyBorder="1"/>
    <xf numFmtId="0" fontId="18" fillId="0" borderId="28" xfId="7" applyFont="1" applyBorder="1"/>
    <xf numFmtId="166" fontId="18" fillId="0" borderId="58" xfId="15" applyFont="1" applyFill="1" applyBorder="1" applyAlignment="1" applyProtection="1"/>
    <xf numFmtId="0" fontId="25" fillId="0" borderId="58" xfId="7" applyFont="1" applyBorder="1" applyAlignment="1">
      <alignment horizontal="center"/>
    </xf>
    <xf numFmtId="0" fontId="25" fillId="0" borderId="18" xfId="7" applyFont="1" applyBorder="1" applyAlignment="1">
      <alignment horizontal="center"/>
    </xf>
    <xf numFmtId="0" fontId="18" fillId="0" borderId="4" xfId="7" applyFont="1" applyBorder="1" applyAlignment="1">
      <alignment horizontal="center" vertical="center" wrapText="1"/>
    </xf>
    <xf numFmtId="0" fontId="28" fillId="0" borderId="58" xfId="7" applyFont="1" applyBorder="1" applyAlignment="1">
      <alignment vertical="center" wrapText="1"/>
    </xf>
    <xf numFmtId="10" fontId="19" fillId="16" borderId="58" xfId="1" applyNumberFormat="1" applyFont="1" applyFill="1" applyBorder="1" applyAlignment="1">
      <alignment horizontal="center" vertical="center" wrapText="1"/>
    </xf>
    <xf numFmtId="10" fontId="18" fillId="0" borderId="13" xfId="1" applyNumberFormat="1" applyFont="1" applyBorder="1" applyAlignment="1">
      <alignment horizontal="right" vertical="center" wrapText="1"/>
    </xf>
    <xf numFmtId="166" fontId="18" fillId="0" borderId="58" xfId="15" applyFont="1" applyFill="1" applyBorder="1" applyAlignment="1">
      <alignment vertical="center" wrapText="1"/>
    </xf>
    <xf numFmtId="166" fontId="19" fillId="0" borderId="13" xfId="15" applyFont="1" applyFill="1" applyBorder="1" applyAlignment="1">
      <alignment horizontal="right" vertical="center" wrapText="1"/>
    </xf>
    <xf numFmtId="166" fontId="18" fillId="0" borderId="58" xfId="15" applyFont="1" applyFill="1" applyBorder="1" applyAlignment="1">
      <alignment horizontal="center" vertical="center" wrapText="1"/>
    </xf>
    <xf numFmtId="166" fontId="18" fillId="0" borderId="28" xfId="15" applyFont="1" applyFill="1" applyBorder="1" applyAlignment="1">
      <alignment horizontal="center" vertical="center" wrapText="1"/>
    </xf>
    <xf numFmtId="166" fontId="18" fillId="0" borderId="13" xfId="15" applyFont="1" applyFill="1" applyBorder="1" applyAlignment="1">
      <alignment horizontal="right" vertical="center" wrapText="1"/>
    </xf>
    <xf numFmtId="10" fontId="19" fillId="0" borderId="58" xfId="1" applyNumberFormat="1" applyFont="1" applyFill="1" applyBorder="1" applyAlignment="1">
      <alignment horizontal="center" vertical="center" wrapText="1"/>
    </xf>
    <xf numFmtId="166" fontId="29" fillId="0" borderId="58" xfId="15" applyFont="1" applyFill="1" applyBorder="1" applyAlignment="1" applyProtection="1">
      <alignment horizontal="center" vertical="center" wrapText="1"/>
    </xf>
    <xf numFmtId="166" fontId="18" fillId="0" borderId="1" xfId="15" applyFont="1" applyFill="1" applyBorder="1" applyAlignment="1" applyProtection="1">
      <alignment vertical="center" wrapText="1"/>
    </xf>
    <xf numFmtId="0" fontId="19" fillId="0" borderId="2" xfId="7" applyFont="1" applyBorder="1" applyAlignment="1">
      <alignment vertical="center" wrapText="1"/>
    </xf>
    <xf numFmtId="166" fontId="18" fillId="0" borderId="57" xfId="15" applyFont="1" applyFill="1" applyBorder="1" applyAlignment="1">
      <alignment vertical="center" wrapText="1"/>
    </xf>
    <xf numFmtId="166" fontId="19" fillId="0" borderId="57" xfId="15" applyFont="1" applyFill="1" applyBorder="1" applyAlignment="1">
      <alignment vertical="center" wrapText="1"/>
    </xf>
    <xf numFmtId="166" fontId="18" fillId="0" borderId="59" xfId="15" applyFont="1" applyFill="1" applyBorder="1" applyAlignment="1">
      <alignment vertical="center" wrapText="1"/>
    </xf>
    <xf numFmtId="166" fontId="18" fillId="0" borderId="18" xfId="15" applyFont="1" applyFill="1" applyBorder="1" applyAlignment="1">
      <alignment vertical="center" wrapText="1"/>
    </xf>
    <xf numFmtId="166" fontId="18" fillId="0" borderId="4" xfId="15" applyFont="1" applyFill="1" applyBorder="1" applyAlignment="1" applyProtection="1">
      <alignment vertical="center" wrapText="1"/>
    </xf>
    <xf numFmtId="0" fontId="19" fillId="0" borderId="0" xfId="7" applyFont="1" applyAlignment="1">
      <alignment vertical="center" wrapText="1"/>
    </xf>
    <xf numFmtId="166" fontId="19" fillId="0" borderId="58" xfId="15" applyFont="1" applyFill="1" applyBorder="1" applyAlignment="1">
      <alignment vertical="center" wrapText="1"/>
    </xf>
    <xf numFmtId="166" fontId="19" fillId="0" borderId="60" xfId="15" applyFont="1" applyFill="1" applyBorder="1" applyAlignment="1">
      <alignment vertical="center" wrapText="1"/>
    </xf>
    <xf numFmtId="166" fontId="19" fillId="0" borderId="13" xfId="15" applyFont="1" applyFill="1" applyBorder="1" applyAlignment="1">
      <alignment vertical="center" wrapText="1"/>
    </xf>
    <xf numFmtId="0" fontId="18" fillId="0" borderId="6" xfId="7" applyFont="1" applyBorder="1" applyAlignment="1">
      <alignment horizontal="center" vertical="center" wrapText="1"/>
    </xf>
    <xf numFmtId="0" fontId="18" fillId="0" borderId="7" xfId="7" applyFont="1" applyBorder="1" applyAlignment="1">
      <alignment vertical="center" wrapText="1"/>
    </xf>
    <xf numFmtId="170" fontId="18" fillId="0" borderId="48" xfId="15" applyNumberFormat="1" applyFont="1" applyFill="1" applyBorder="1" applyAlignment="1">
      <alignment horizontal="center" vertical="center" wrapText="1"/>
    </xf>
    <xf numFmtId="170" fontId="18" fillId="0" borderId="61" xfId="15" applyNumberFormat="1" applyFont="1" applyFill="1" applyBorder="1" applyAlignment="1">
      <alignment horizontal="center" vertical="center" wrapText="1"/>
    </xf>
    <xf numFmtId="166" fontId="18" fillId="0" borderId="20" xfId="15" applyFont="1" applyFill="1" applyBorder="1" applyAlignment="1">
      <alignment horizontal="right" vertical="center" wrapText="1"/>
    </xf>
    <xf numFmtId="169" fontId="26" fillId="0" borderId="4" xfId="7" applyNumberFormat="1" applyFont="1" applyBorder="1" applyAlignment="1">
      <alignment vertical="center" wrapText="1"/>
    </xf>
    <xf numFmtId="0" fontId="25" fillId="0" borderId="0" xfId="7" applyFont="1" applyAlignment="1">
      <alignment vertical="center" wrapText="1"/>
    </xf>
    <xf numFmtId="169" fontId="26" fillId="0" borderId="0" xfId="7" applyNumberFormat="1" applyFont="1" applyAlignment="1">
      <alignment vertical="center" wrapText="1"/>
    </xf>
    <xf numFmtId="0" fontId="25" fillId="0" borderId="5" xfId="7" applyFont="1" applyBorder="1" applyAlignment="1">
      <alignment vertical="center" wrapText="1"/>
    </xf>
    <xf numFmtId="0" fontId="25" fillId="0" borderId="4" xfId="7" applyFont="1" applyBorder="1" applyAlignment="1">
      <alignment vertical="center" wrapText="1"/>
    </xf>
    <xf numFmtId="10" fontId="30" fillId="0" borderId="0" xfId="7" applyNumberFormat="1" applyFont="1" applyAlignment="1">
      <alignment horizontal="center"/>
    </xf>
    <xf numFmtId="43" fontId="19" fillId="0" borderId="5" xfId="7" applyNumberFormat="1" applyFont="1" applyBorder="1" applyAlignment="1">
      <alignment vertical="center" wrapText="1"/>
    </xf>
    <xf numFmtId="0" fontId="19" fillId="0" borderId="4" xfId="7" applyFont="1" applyBorder="1" applyAlignment="1">
      <alignment vertical="center" wrapText="1"/>
    </xf>
    <xf numFmtId="0" fontId="30" fillId="0" borderId="0" xfId="7" applyFont="1" applyAlignment="1">
      <alignment horizontal="center"/>
    </xf>
    <xf numFmtId="166" fontId="18" fillId="0" borderId="5" xfId="15" applyFont="1" applyFill="1" applyBorder="1" applyAlignment="1">
      <alignment vertical="center" wrapText="1"/>
    </xf>
    <xf numFmtId="0" fontId="19" fillId="0" borderId="6" xfId="7" applyFont="1" applyBorder="1" applyAlignment="1">
      <alignment vertical="center" wrapText="1"/>
    </xf>
    <xf numFmtId="166" fontId="18" fillId="0" borderId="8" xfId="15" applyFont="1" applyFill="1" applyBorder="1" applyAlignment="1">
      <alignment vertical="center" wrapText="1"/>
    </xf>
    <xf numFmtId="0" fontId="18" fillId="0" borderId="0" xfId="7" applyFont="1" applyAlignment="1">
      <alignment horizontal="center" vertical="center" wrapText="1"/>
    </xf>
    <xf numFmtId="0" fontId="31" fillId="0" borderId="0" xfId="7" applyFont="1" applyAlignment="1">
      <alignment vertical="center" wrapText="1"/>
    </xf>
    <xf numFmtId="10" fontId="18" fillId="0" borderId="0" xfId="1" applyNumberFormat="1" applyFont="1" applyFill="1" applyBorder="1" applyAlignment="1">
      <alignment vertical="center" wrapText="1"/>
    </xf>
    <xf numFmtId="0" fontId="32" fillId="0" borderId="0" xfId="7" applyFont="1" applyAlignment="1">
      <alignment vertical="center"/>
    </xf>
    <xf numFmtId="169" fontId="26" fillId="0" borderId="0" xfId="7" applyNumberFormat="1" applyFont="1" applyAlignment="1">
      <alignment horizontal="center" vertical="center"/>
    </xf>
    <xf numFmtId="0" fontId="20" fillId="0" borderId="0" xfId="7" applyFont="1" applyAlignment="1">
      <alignment vertical="center"/>
    </xf>
    <xf numFmtId="0" fontId="21" fillId="0" borderId="0" xfId="7" applyFont="1" applyAlignment="1">
      <alignment horizontal="center" vertical="center" wrapText="1"/>
    </xf>
    <xf numFmtId="0" fontId="19" fillId="0" borderId="0" xfId="7" applyFont="1" applyAlignment="1">
      <alignment horizontal="center" vertical="center" wrapText="1"/>
    </xf>
    <xf numFmtId="0" fontId="25" fillId="0" borderId="0" xfId="7" applyFont="1" applyAlignment="1">
      <alignment horizontal="center" vertical="center" wrapText="1"/>
    </xf>
    <xf numFmtId="0" fontId="18" fillId="0" borderId="0" xfId="7" applyFont="1" applyAlignment="1">
      <alignment vertical="center" wrapText="1"/>
    </xf>
    <xf numFmtId="10" fontId="18" fillId="0" borderId="0" xfId="1" applyNumberFormat="1" applyFont="1" applyFill="1" applyBorder="1" applyAlignment="1">
      <alignment horizontal="center" vertical="center" wrapText="1"/>
    </xf>
    <xf numFmtId="166" fontId="18" fillId="0" borderId="0" xfId="15" applyFont="1" applyFill="1" applyBorder="1" applyAlignment="1">
      <alignment vertical="center" wrapText="1"/>
    </xf>
    <xf numFmtId="170" fontId="18" fillId="0" borderId="0" xfId="15" applyNumberFormat="1" applyFont="1" applyFill="1" applyBorder="1" applyAlignment="1">
      <alignment vertical="center" wrapText="1"/>
    </xf>
    <xf numFmtId="10" fontId="19" fillId="0" borderId="0" xfId="1" applyNumberFormat="1" applyFont="1" applyFill="1" applyBorder="1" applyAlignment="1">
      <alignment horizontal="center" vertical="center" wrapText="1"/>
    </xf>
    <xf numFmtId="0" fontId="33" fillId="0" borderId="0" xfId="7" applyFont="1" applyAlignment="1">
      <alignment vertical="center" wrapText="1"/>
    </xf>
    <xf numFmtId="166" fontId="34" fillId="0" borderId="0" xfId="15" applyFont="1" applyFill="1" applyBorder="1" applyAlignment="1" applyProtection="1">
      <alignment vertical="center" wrapText="1"/>
    </xf>
    <xf numFmtId="166" fontId="18" fillId="0" borderId="0" xfId="15" applyFont="1" applyFill="1" applyBorder="1" applyAlignment="1" applyProtection="1">
      <alignment vertical="center" wrapText="1"/>
    </xf>
    <xf numFmtId="166" fontId="19" fillId="0" borderId="0" xfId="15" applyFont="1" applyFill="1" applyBorder="1" applyAlignment="1">
      <alignment vertical="center" wrapText="1"/>
    </xf>
    <xf numFmtId="0" fontId="21" fillId="0" borderId="0" xfId="7" applyFont="1" applyAlignment="1">
      <alignment vertical="center" wrapText="1"/>
    </xf>
    <xf numFmtId="43" fontId="19" fillId="0" borderId="0" xfId="7" applyNumberFormat="1" applyFont="1" applyAlignment="1">
      <alignment vertical="center" wrapText="1"/>
    </xf>
    <xf numFmtId="0" fontId="30" fillId="0" borderId="0" xfId="7" applyFont="1" applyAlignment="1">
      <alignment vertical="center" wrapText="1"/>
    </xf>
    <xf numFmtId="0" fontId="19" fillId="0" borderId="0" xfId="7" applyFont="1" applyAlignment="1">
      <alignment horizontal="center"/>
    </xf>
    <xf numFmtId="0" fontId="25" fillId="0" borderId="0" xfId="7" applyFont="1" applyAlignment="1">
      <alignment horizontal="center"/>
    </xf>
    <xf numFmtId="10" fontId="19" fillId="0" borderId="0" xfId="7" applyNumberFormat="1" applyFont="1" applyAlignment="1">
      <alignment horizontal="center"/>
    </xf>
    <xf numFmtId="0" fontId="26" fillId="0" borderId="0" xfId="7" applyFont="1" applyAlignment="1">
      <alignment horizontal="center"/>
    </xf>
    <xf numFmtId="0" fontId="19" fillId="0" borderId="0" xfId="7" applyFont="1" applyAlignment="1">
      <alignment horizontal="left"/>
    </xf>
    <xf numFmtId="10" fontId="19" fillId="0" borderId="0" xfId="1" applyNumberFormat="1" applyFont="1" applyBorder="1" applyAlignment="1">
      <alignment horizontal="center"/>
    </xf>
    <xf numFmtId="170" fontId="18" fillId="0" borderId="0" xfId="15" applyNumberFormat="1" applyFont="1"/>
    <xf numFmtId="170" fontId="18" fillId="0" borderId="0" xfId="7" applyNumberFormat="1" applyFont="1"/>
    <xf numFmtId="0" fontId="18" fillId="0" borderId="0" xfId="7" applyFont="1" applyAlignment="1">
      <alignment horizontal="center"/>
    </xf>
    <xf numFmtId="4" fontId="28" fillId="0" borderId="58" xfId="7" applyNumberFormat="1" applyFont="1" applyBorder="1" applyAlignment="1">
      <alignment vertical="center" wrapText="1"/>
    </xf>
    <xf numFmtId="4" fontId="10" fillId="4" borderId="24" xfId="0" applyNumberFormat="1" applyFont="1" applyFill="1" applyBorder="1" applyAlignment="1">
      <alignment horizontal="right" vertical="center"/>
    </xf>
    <xf numFmtId="4" fontId="10" fillId="4" borderId="25" xfId="0" applyNumberFormat="1" applyFont="1" applyFill="1" applyBorder="1" applyAlignment="1">
      <alignment horizontal="right" vertical="center"/>
    </xf>
    <xf numFmtId="4" fontId="10" fillId="4" borderId="17" xfId="0" applyNumberFormat="1" applyFont="1" applyFill="1" applyBorder="1" applyAlignment="1">
      <alignment horizontal="right" vertical="center"/>
    </xf>
    <xf numFmtId="4" fontId="10" fillId="0" borderId="51" xfId="0" applyNumberFormat="1" applyFont="1" applyBorder="1" applyAlignment="1">
      <alignment horizontal="right" vertical="center"/>
    </xf>
    <xf numFmtId="4" fontId="10" fillId="0" borderId="52" xfId="0" applyNumberFormat="1" applyFont="1" applyBorder="1" applyAlignment="1">
      <alignment horizontal="right" vertical="center"/>
    </xf>
    <xf numFmtId="4" fontId="10" fillId="0" borderId="38" xfId="0" applyNumberFormat="1" applyFont="1" applyBorder="1" applyAlignment="1">
      <alignment horizontal="right" vertical="center"/>
    </xf>
    <xf numFmtId="4" fontId="6" fillId="2" borderId="23" xfId="0" applyNumberFormat="1" applyFont="1" applyFill="1" applyBorder="1" applyAlignment="1">
      <alignment horizontal="right" vertical="center"/>
    </xf>
    <xf numFmtId="4" fontId="6" fillId="2" borderId="21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horizontal="right" vertical="center"/>
    </xf>
    <xf numFmtId="0" fontId="19" fillId="0" borderId="4" xfId="7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9" fillId="0" borderId="54" xfId="7" applyFont="1" applyBorder="1" applyAlignment="1">
      <alignment horizontal="center" vertical="center" wrapText="1"/>
    </xf>
    <xf numFmtId="0" fontId="19" fillId="0" borderId="21" xfId="7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1" fillId="4" borderId="42" xfId="0" applyFont="1" applyFill="1" applyBorder="1" applyAlignment="1">
      <alignment horizontal="center"/>
    </xf>
    <xf numFmtId="0" fontId="11" fillId="4" borderId="43" xfId="0" applyFont="1" applyFill="1" applyBorder="1" applyAlignment="1">
      <alignment horizontal="center"/>
    </xf>
    <xf numFmtId="0" fontId="11" fillId="4" borderId="44" xfId="0" applyFont="1" applyFill="1" applyBorder="1" applyAlignment="1">
      <alignment horizontal="center"/>
    </xf>
    <xf numFmtId="0" fontId="11" fillId="10" borderId="29" xfId="0" applyFont="1" applyFill="1" applyBorder="1" applyAlignment="1">
      <alignment horizontal="center" vertical="center"/>
    </xf>
    <xf numFmtId="0" fontId="11" fillId="10" borderId="37" xfId="0" applyFont="1" applyFill="1" applyBorder="1" applyAlignment="1">
      <alignment horizontal="center" vertical="center"/>
    </xf>
    <xf numFmtId="0" fontId="11" fillId="11" borderId="45" xfId="0" applyFont="1" applyFill="1" applyBorder="1" applyAlignment="1">
      <alignment horizontal="center" vertical="center"/>
    </xf>
    <xf numFmtId="0" fontId="11" fillId="11" borderId="4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1" fillId="10" borderId="29" xfId="0" applyFont="1" applyFill="1" applyBorder="1" applyAlignment="1">
      <alignment horizontal="center" vertical="center" wrapText="1"/>
    </xf>
    <xf numFmtId="0" fontId="11" fillId="10" borderId="37" xfId="0" applyFont="1" applyFill="1" applyBorder="1" applyAlignment="1">
      <alignment horizontal="center" vertical="center" wrapText="1"/>
    </xf>
    <xf numFmtId="0" fontId="11" fillId="11" borderId="45" xfId="0" applyFont="1" applyFill="1" applyBorder="1" applyAlignment="1">
      <alignment horizontal="center" vertical="center" wrapText="1"/>
    </xf>
    <xf numFmtId="0" fontId="11" fillId="11" borderId="49" xfId="0" applyFont="1" applyFill="1" applyBorder="1" applyAlignment="1">
      <alignment horizontal="center" vertical="center" wrapText="1"/>
    </xf>
  </cellXfs>
  <cellStyles count="16">
    <cellStyle name="Excel Built-in Normal" xfId="11"/>
    <cellStyle name="Normal" xfId="0" builtinId="0"/>
    <cellStyle name="Normal 11" xfId="14"/>
    <cellStyle name="Normal 12" xfId="2"/>
    <cellStyle name="Normal 12 3 2" xfId="3"/>
    <cellStyle name="Normal 2" xfId="8"/>
    <cellStyle name="Normal 2 10 2" xfId="5"/>
    <cellStyle name="Normal 2 2" xfId="12"/>
    <cellStyle name="Normal 24 2 2" xfId="4"/>
    <cellStyle name="Normal 3" xfId="9"/>
    <cellStyle name="Normal 4" xfId="10"/>
    <cellStyle name="Normal 5" xfId="7"/>
    <cellStyle name="Porcentagem" xfId="1" builtinId="5"/>
    <cellStyle name="Separador de milhares 10" xfId="15"/>
    <cellStyle name="Vírgula 2" xfId="13"/>
    <cellStyle name="Vírgula 2 3" xfId="6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frota\PLANILHA%20M&#218;LTIPLA%20V3.0.5_INFRA_INDAIA_REV%2004_ETAPA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OBRAS\2023\REFORMA%20BOMBEIRO\LICITA&#199;&#195;O\BOMB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MEMORIA DE CALCULO"/>
    </sheetNames>
    <sheetDataSet>
      <sheetData sheetId="0" refreshError="1"/>
      <sheetData sheetId="1" refreshError="1">
        <row r="6">
          <cell r="F6" t="str">
            <v>BERTIOGA/SP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"/>
      <sheetName val="cronograma"/>
      <sheetName val="188-D"/>
      <sheetName val="SINAPI 11-2022"/>
      <sheetName val="SIURB JUN-22"/>
      <sheetName val="BDI"/>
      <sheetName val="memoria"/>
    </sheetNames>
    <sheetDataSet>
      <sheetData sheetId="0">
        <row r="12">
          <cell r="D12" t="str">
            <v>SERVIÇOS PRELIMINARES</v>
          </cell>
        </row>
        <row r="317">
          <cell r="D317" t="str">
            <v>ÁREA EXTERNA</v>
          </cell>
        </row>
        <row r="378">
          <cell r="D378" t="str">
            <v>PÓRTICO</v>
          </cell>
        </row>
        <row r="408">
          <cell r="D408" t="str">
            <v>ILUMINAÇÃO</v>
          </cell>
        </row>
        <row r="442">
          <cell r="D442" t="str">
            <v>MURO</v>
          </cell>
        </row>
        <row r="492">
          <cell r="D492" t="str">
            <v>LIMPEZA FINAL DA OBRA</v>
          </cell>
        </row>
      </sheetData>
      <sheetData sheetId="1"/>
      <sheetData sheetId="2">
        <row r="1">
          <cell r="B1" t="str">
            <v>COMPANHIA DE DESENVOLVIMENTO HABITACIONAL E URBANO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8"/>
  <sheetViews>
    <sheetView tabSelected="1" view="pageBreakPreview" zoomScale="85" zoomScaleNormal="85" zoomScaleSheetLayoutView="85" workbookViewId="0">
      <selection activeCell="C416" sqref="C416"/>
    </sheetView>
  </sheetViews>
  <sheetFormatPr defaultRowHeight="15" x14ac:dyDescent="0.25"/>
  <cols>
    <col min="1" max="1" width="2.28515625" customWidth="1"/>
    <col min="2" max="2" width="8.140625" customWidth="1"/>
    <col min="3" max="3" width="81.7109375" style="2" customWidth="1"/>
    <col min="4" max="4" width="7.5703125" style="3" customWidth="1"/>
    <col min="5" max="5" width="9.28515625" style="3" bestFit="1" customWidth="1"/>
    <col min="6" max="6" width="14.85546875" style="4" bestFit="1" customWidth="1"/>
    <col min="7" max="7" width="14.85546875" style="6" bestFit="1" customWidth="1"/>
    <col min="8" max="8" width="11" bestFit="1" customWidth="1"/>
  </cols>
  <sheetData>
    <row r="1" spans="1:7" s="123" customFormat="1" ht="12.75" x14ac:dyDescent="0.2">
      <c r="B1" s="118"/>
      <c r="C1" s="119"/>
      <c r="D1" s="120"/>
      <c r="E1" s="121"/>
      <c r="F1" s="121"/>
      <c r="G1" s="122"/>
    </row>
    <row r="2" spans="1:7" s="123" customFormat="1" ht="15.75" x14ac:dyDescent="0.25">
      <c r="B2" s="124"/>
      <c r="C2" s="125"/>
      <c r="D2" s="126"/>
      <c r="E2" s="127"/>
      <c r="F2" s="128"/>
      <c r="G2" s="129"/>
    </row>
    <row r="3" spans="1:7" s="123" customFormat="1" ht="13.5" x14ac:dyDescent="0.25">
      <c r="B3" s="130"/>
      <c r="C3" s="131"/>
      <c r="D3" s="132"/>
      <c r="E3" s="127"/>
      <c r="F3" s="133" t="s">
        <v>540</v>
      </c>
      <c r="G3" s="134" t="s">
        <v>555</v>
      </c>
    </row>
    <row r="4" spans="1:7" s="123" customFormat="1" ht="20.25" x14ac:dyDescent="0.25">
      <c r="B4" s="124"/>
      <c r="C4" s="135" t="s">
        <v>7</v>
      </c>
      <c r="D4" s="136"/>
      <c r="E4" s="127"/>
      <c r="F4" s="133"/>
      <c r="G4" s="137"/>
    </row>
    <row r="5" spans="1:7" s="123" customFormat="1" ht="13.5" x14ac:dyDescent="0.25">
      <c r="B5" s="124"/>
      <c r="C5" s="138"/>
      <c r="D5" s="136"/>
      <c r="E5" s="127"/>
      <c r="F5" s="133"/>
      <c r="G5" s="129"/>
    </row>
    <row r="6" spans="1:7" s="123" customFormat="1" ht="13.5" x14ac:dyDescent="0.25">
      <c r="B6" s="124"/>
      <c r="C6" s="139" t="s">
        <v>542</v>
      </c>
      <c r="D6" s="136"/>
      <c r="E6" s="127"/>
      <c r="F6" s="133" t="s">
        <v>541</v>
      </c>
      <c r="G6" s="140">
        <v>0</v>
      </c>
    </row>
    <row r="7" spans="1:7" s="123" customFormat="1" ht="13.5" x14ac:dyDescent="0.25">
      <c r="B7" s="124"/>
      <c r="C7" s="139" t="s">
        <v>543</v>
      </c>
      <c r="D7" s="132"/>
      <c r="E7" s="127"/>
      <c r="F7" s="141" t="s">
        <v>166</v>
      </c>
      <c r="G7" s="142"/>
    </row>
    <row r="8" spans="1:7" s="123" customFormat="1" ht="15.75" thickBot="1" x14ac:dyDescent="0.35">
      <c r="B8" s="143"/>
      <c r="C8" s="144"/>
      <c r="D8" s="145"/>
      <c r="E8" s="146"/>
      <c r="F8" s="146"/>
      <c r="G8" s="147"/>
    </row>
    <row r="9" spans="1:7" x14ac:dyDescent="0.25">
      <c r="B9" s="95" t="s">
        <v>0</v>
      </c>
      <c r="C9" s="14" t="s">
        <v>8</v>
      </c>
      <c r="D9" s="14" t="s">
        <v>9</v>
      </c>
      <c r="E9" s="14" t="s">
        <v>10</v>
      </c>
      <c r="F9" s="16" t="s">
        <v>29</v>
      </c>
      <c r="G9" s="25" t="s">
        <v>30</v>
      </c>
    </row>
    <row r="10" spans="1:7" x14ac:dyDescent="0.25">
      <c r="B10" s="96"/>
      <c r="C10" s="17"/>
      <c r="D10" s="17"/>
      <c r="E10" s="17"/>
      <c r="F10" s="18"/>
      <c r="G10" s="97"/>
    </row>
    <row r="11" spans="1:7" x14ac:dyDescent="0.25">
      <c r="A11" s="26"/>
      <c r="B11" s="98" t="s">
        <v>18</v>
      </c>
      <c r="C11" s="15" t="s">
        <v>56</v>
      </c>
      <c r="D11" s="14"/>
      <c r="E11" s="14"/>
      <c r="F11" s="16"/>
      <c r="G11" s="25">
        <f>SUBTOTAL(9,G12:G15)</f>
        <v>0</v>
      </c>
    </row>
    <row r="12" spans="1:7" ht="25.5" x14ac:dyDescent="0.25">
      <c r="A12" s="26"/>
      <c r="B12" s="99" t="s">
        <v>19</v>
      </c>
      <c r="C12" s="7" t="s">
        <v>556</v>
      </c>
      <c r="D12" s="1" t="s">
        <v>26</v>
      </c>
      <c r="E12" s="1">
        <v>12</v>
      </c>
      <c r="F12" s="5"/>
      <c r="G12" s="100">
        <f>E12*F12</f>
        <v>0</v>
      </c>
    </row>
    <row r="13" spans="1:7" ht="25.5" x14ac:dyDescent="0.25">
      <c r="A13" s="26"/>
      <c r="B13" s="99" t="s">
        <v>21</v>
      </c>
      <c r="C13" s="7" t="s">
        <v>557</v>
      </c>
      <c r="D13" s="1" t="s">
        <v>26</v>
      </c>
      <c r="E13" s="1">
        <v>12</v>
      </c>
      <c r="F13" s="5"/>
      <c r="G13" s="100">
        <f>E13*F13</f>
        <v>0</v>
      </c>
    </row>
    <row r="14" spans="1:7" x14ac:dyDescent="0.25">
      <c r="A14" s="26"/>
      <c r="B14" s="99" t="s">
        <v>24</v>
      </c>
      <c r="C14" s="7" t="s">
        <v>558</v>
      </c>
      <c r="D14" s="1" t="s">
        <v>26</v>
      </c>
      <c r="E14" s="1">
        <v>12</v>
      </c>
      <c r="F14" s="5"/>
      <c r="G14" s="100">
        <f>E14*F14</f>
        <v>0</v>
      </c>
    </row>
    <row r="15" spans="1:7" x14ac:dyDescent="0.25">
      <c r="A15" s="26"/>
      <c r="B15" s="99" t="s">
        <v>25</v>
      </c>
      <c r="C15" s="7" t="s">
        <v>559</v>
      </c>
      <c r="D15" s="1" t="s">
        <v>11</v>
      </c>
      <c r="E15" s="1">
        <v>6</v>
      </c>
      <c r="F15" s="5"/>
      <c r="G15" s="100">
        <f>E15*F15</f>
        <v>0</v>
      </c>
    </row>
    <row r="16" spans="1:7" x14ac:dyDescent="0.25">
      <c r="A16" s="26"/>
      <c r="B16" s="99"/>
      <c r="C16" s="7"/>
      <c r="D16" s="1"/>
      <c r="E16" s="1"/>
      <c r="F16" s="5"/>
      <c r="G16" s="100"/>
    </row>
    <row r="17" spans="1:8" x14ac:dyDescent="0.25">
      <c r="A17" s="27"/>
      <c r="B17" s="98"/>
      <c r="C17" s="15" t="s">
        <v>172</v>
      </c>
      <c r="D17" s="14"/>
      <c r="E17" s="14"/>
      <c r="F17" s="16"/>
      <c r="G17" s="25">
        <f>SUBTOTAL(9,G18:G237)</f>
        <v>0</v>
      </c>
    </row>
    <row r="18" spans="1:8" ht="7.15" customHeight="1" x14ac:dyDescent="0.25">
      <c r="A18" s="27"/>
      <c r="B18" s="99"/>
      <c r="C18" s="7"/>
      <c r="D18" s="1"/>
      <c r="E18" s="1"/>
      <c r="F18" s="5"/>
      <c r="G18" s="100"/>
    </row>
    <row r="19" spans="1:8" x14ac:dyDescent="0.25">
      <c r="A19" s="27"/>
      <c r="B19" s="98" t="s">
        <v>31</v>
      </c>
      <c r="C19" s="15" t="s">
        <v>1</v>
      </c>
      <c r="D19" s="14"/>
      <c r="E19" s="14"/>
      <c r="F19" s="16"/>
      <c r="G19" s="25">
        <f>SUBTOTAL(9,G20:G24)</f>
        <v>0</v>
      </c>
    </row>
    <row r="20" spans="1:8" x14ac:dyDescent="0.25">
      <c r="A20" s="27"/>
      <c r="B20" s="99" t="s">
        <v>23</v>
      </c>
      <c r="C20" s="7" t="s">
        <v>560</v>
      </c>
      <c r="D20" s="1" t="s">
        <v>11</v>
      </c>
      <c r="E20" s="1">
        <v>117.84</v>
      </c>
      <c r="F20" s="5"/>
      <c r="G20" s="100">
        <f t="shared" ref="G20:G22" si="0">E20*F20</f>
        <v>0</v>
      </c>
    </row>
    <row r="21" spans="1:8" x14ac:dyDescent="0.25">
      <c r="A21" s="27"/>
      <c r="B21" s="99" t="s">
        <v>20</v>
      </c>
      <c r="C21" s="7" t="s">
        <v>561</v>
      </c>
      <c r="D21" s="1" t="s">
        <v>11</v>
      </c>
      <c r="E21" s="1">
        <v>117.84</v>
      </c>
      <c r="F21" s="5"/>
      <c r="G21" s="100">
        <f t="shared" si="0"/>
        <v>0</v>
      </c>
      <c r="H21" s="94"/>
    </row>
    <row r="22" spans="1:8" ht="19.5" customHeight="1" x14ac:dyDescent="0.25">
      <c r="A22" s="27"/>
      <c r="B22" s="99" t="s">
        <v>32</v>
      </c>
      <c r="C22" s="7" t="s">
        <v>124</v>
      </c>
      <c r="D22" s="1" t="s">
        <v>11</v>
      </c>
      <c r="E22" s="1">
        <v>270.04740000000004</v>
      </c>
      <c r="F22" s="5"/>
      <c r="G22" s="100">
        <f t="shared" si="0"/>
        <v>0</v>
      </c>
    </row>
    <row r="23" spans="1:8" x14ac:dyDescent="0.25">
      <c r="A23" s="27"/>
      <c r="B23" s="101" t="s">
        <v>33</v>
      </c>
      <c r="C23" s="86" t="s">
        <v>562</v>
      </c>
      <c r="D23" s="85" t="s">
        <v>2</v>
      </c>
      <c r="E23" s="85">
        <v>25.299999999999997</v>
      </c>
      <c r="F23" s="87"/>
      <c r="G23" s="102">
        <f>E23*F23</f>
        <v>0</v>
      </c>
    </row>
    <row r="24" spans="1:8" ht="25.5" x14ac:dyDescent="0.25">
      <c r="A24" s="27"/>
      <c r="B24" s="99" t="s">
        <v>57</v>
      </c>
      <c r="C24" s="7" t="s">
        <v>563</v>
      </c>
      <c r="D24" s="1" t="s">
        <v>11</v>
      </c>
      <c r="E24" s="1">
        <v>44.78</v>
      </c>
      <c r="F24" s="5"/>
      <c r="G24" s="100">
        <f t="shared" ref="G24" si="1">E24*F24</f>
        <v>0</v>
      </c>
    </row>
    <row r="25" spans="1:8" x14ac:dyDescent="0.25">
      <c r="A25" s="27"/>
      <c r="B25" s="99"/>
      <c r="C25" s="7"/>
      <c r="D25" s="1"/>
      <c r="E25" s="1"/>
      <c r="F25" s="5"/>
      <c r="G25" s="100"/>
    </row>
    <row r="26" spans="1:8" x14ac:dyDescent="0.25">
      <c r="A26" s="27"/>
      <c r="B26" s="98" t="s">
        <v>34</v>
      </c>
      <c r="C26" s="15" t="s">
        <v>17</v>
      </c>
      <c r="D26" s="14"/>
      <c r="E26" s="14"/>
      <c r="F26" s="16"/>
      <c r="G26" s="25">
        <f>SUBTOTAL(9,G27:G32)</f>
        <v>0</v>
      </c>
    </row>
    <row r="27" spans="1:8" x14ac:dyDescent="0.25">
      <c r="A27" s="27"/>
      <c r="B27" s="99" t="s">
        <v>22</v>
      </c>
      <c r="C27" s="7" t="s">
        <v>564</v>
      </c>
      <c r="D27" s="1" t="s">
        <v>12</v>
      </c>
      <c r="E27" s="1">
        <v>5.6420000000000003</v>
      </c>
      <c r="F27" s="5"/>
      <c r="G27" s="100">
        <f t="shared" ref="G27:G36" si="2">E27*F27</f>
        <v>0</v>
      </c>
    </row>
    <row r="28" spans="1:8" ht="25.5" x14ac:dyDescent="0.25">
      <c r="A28" s="27"/>
      <c r="B28" s="99" t="s">
        <v>35</v>
      </c>
      <c r="C28" s="7" t="s">
        <v>565</v>
      </c>
      <c r="D28" s="1" t="s">
        <v>12</v>
      </c>
      <c r="E28" s="1">
        <v>32.179650000000002</v>
      </c>
      <c r="F28" s="5"/>
      <c r="G28" s="100">
        <f t="shared" si="2"/>
        <v>0</v>
      </c>
    </row>
    <row r="29" spans="1:8" x14ac:dyDescent="0.25">
      <c r="A29" s="27"/>
      <c r="B29" s="99" t="s">
        <v>36</v>
      </c>
      <c r="C29" s="7" t="s">
        <v>566</v>
      </c>
      <c r="D29" s="1" t="s">
        <v>11</v>
      </c>
      <c r="E29" s="1">
        <v>35.686500000000002</v>
      </c>
      <c r="F29" s="5"/>
      <c r="G29" s="100">
        <f t="shared" si="2"/>
        <v>0</v>
      </c>
    </row>
    <row r="30" spans="1:8" ht="25.5" x14ac:dyDescent="0.25">
      <c r="A30" s="27"/>
      <c r="B30" s="99" t="s">
        <v>37</v>
      </c>
      <c r="C30" s="7" t="s">
        <v>567</v>
      </c>
      <c r="D30" s="1" t="s">
        <v>2</v>
      </c>
      <c r="E30" s="1">
        <v>166.39</v>
      </c>
      <c r="F30" s="5"/>
      <c r="G30" s="100">
        <f t="shared" si="2"/>
        <v>0</v>
      </c>
    </row>
    <row r="31" spans="1:8" ht="25.5" x14ac:dyDescent="0.25">
      <c r="A31" s="27"/>
      <c r="B31" s="99" t="s">
        <v>38</v>
      </c>
      <c r="C31" s="7" t="s">
        <v>568</v>
      </c>
      <c r="D31" s="1" t="s">
        <v>11</v>
      </c>
      <c r="E31" s="1">
        <v>22.86</v>
      </c>
      <c r="F31" s="5"/>
      <c r="G31" s="100">
        <f t="shared" ref="G31" si="3">E31*F31</f>
        <v>0</v>
      </c>
    </row>
    <row r="32" spans="1:8" x14ac:dyDescent="0.25">
      <c r="A32" s="27"/>
      <c r="B32" s="99" t="s">
        <v>539</v>
      </c>
      <c r="C32" s="7" t="s">
        <v>569</v>
      </c>
      <c r="D32" s="1" t="s">
        <v>11</v>
      </c>
      <c r="E32" s="1">
        <v>821.21400000000006</v>
      </c>
      <c r="F32" s="5"/>
      <c r="G32" s="100">
        <f t="shared" ref="G32" si="4">E32*F32</f>
        <v>0</v>
      </c>
    </row>
    <row r="33" spans="1:7" x14ac:dyDescent="0.25">
      <c r="A33" s="27"/>
      <c r="B33" s="99"/>
      <c r="C33" s="7"/>
      <c r="D33" s="1"/>
      <c r="E33" s="1"/>
      <c r="F33" s="5"/>
      <c r="G33" s="100"/>
    </row>
    <row r="34" spans="1:7" x14ac:dyDescent="0.25">
      <c r="A34" s="27"/>
      <c r="B34" s="98" t="s">
        <v>39</v>
      </c>
      <c r="C34" s="15" t="s">
        <v>58</v>
      </c>
      <c r="D34" s="14"/>
      <c r="E34" s="14"/>
      <c r="F34" s="16"/>
      <c r="G34" s="25">
        <f>SUBTOTAL(9,G35:G46)</f>
        <v>0</v>
      </c>
    </row>
    <row r="35" spans="1:7" x14ac:dyDescent="0.25">
      <c r="A35" s="27"/>
      <c r="B35" s="99" t="s">
        <v>40</v>
      </c>
      <c r="C35" s="7" t="s">
        <v>570</v>
      </c>
      <c r="D35" s="1" t="s">
        <v>13</v>
      </c>
      <c r="E35" s="1">
        <v>296.99999999999994</v>
      </c>
      <c r="F35" s="5"/>
      <c r="G35" s="100">
        <f t="shared" si="2"/>
        <v>0</v>
      </c>
    </row>
    <row r="36" spans="1:7" x14ac:dyDescent="0.25">
      <c r="A36" s="27"/>
      <c r="B36" s="99" t="s">
        <v>59</v>
      </c>
      <c r="C36" s="7" t="s">
        <v>571</v>
      </c>
      <c r="D36" s="1" t="s">
        <v>2</v>
      </c>
      <c r="E36" s="1">
        <v>6</v>
      </c>
      <c r="F36" s="5"/>
      <c r="G36" s="100">
        <f t="shared" si="2"/>
        <v>0</v>
      </c>
    </row>
    <row r="37" spans="1:7" x14ac:dyDescent="0.25">
      <c r="A37" s="27"/>
      <c r="B37" s="99" t="s">
        <v>60</v>
      </c>
      <c r="C37" s="7" t="s">
        <v>572</v>
      </c>
      <c r="D37" s="1" t="s">
        <v>14</v>
      </c>
      <c r="E37" s="1">
        <v>28</v>
      </c>
      <c r="F37" s="5"/>
      <c r="G37" s="100">
        <f t="shared" ref="G37:G39" si="5">E37*F37</f>
        <v>0</v>
      </c>
    </row>
    <row r="38" spans="1:7" x14ac:dyDescent="0.25">
      <c r="A38" s="27"/>
      <c r="B38" s="99" t="s">
        <v>61</v>
      </c>
      <c r="C38" s="7" t="s">
        <v>573</v>
      </c>
      <c r="D38" s="1" t="s">
        <v>2</v>
      </c>
      <c r="E38" s="1">
        <v>142.79999999999998</v>
      </c>
      <c r="F38" s="5"/>
      <c r="G38" s="100">
        <f t="shared" si="5"/>
        <v>0</v>
      </c>
    </row>
    <row r="39" spans="1:7" ht="25.5" x14ac:dyDescent="0.25">
      <c r="A39" s="27"/>
      <c r="B39" s="99" t="s">
        <v>62</v>
      </c>
      <c r="C39" s="7" t="s">
        <v>574</v>
      </c>
      <c r="D39" s="1" t="s">
        <v>2</v>
      </c>
      <c r="E39" s="1">
        <v>142.79999999999998</v>
      </c>
      <c r="F39" s="5"/>
      <c r="G39" s="100">
        <f t="shared" si="5"/>
        <v>0</v>
      </c>
    </row>
    <row r="40" spans="1:7" x14ac:dyDescent="0.25">
      <c r="A40" s="27"/>
      <c r="B40" s="99" t="s">
        <v>63</v>
      </c>
      <c r="C40" s="7" t="s">
        <v>575</v>
      </c>
      <c r="D40" s="1" t="s">
        <v>14</v>
      </c>
      <c r="E40" s="1">
        <v>9</v>
      </c>
      <c r="F40" s="5"/>
      <c r="G40" s="100">
        <f t="shared" ref="G40" si="6">E40*F40</f>
        <v>0</v>
      </c>
    </row>
    <row r="41" spans="1:7" x14ac:dyDescent="0.25">
      <c r="A41" s="27"/>
      <c r="B41" s="99" t="s">
        <v>64</v>
      </c>
      <c r="C41" s="7" t="s">
        <v>576</v>
      </c>
      <c r="D41" s="1" t="s">
        <v>11</v>
      </c>
      <c r="E41" s="1">
        <v>0.96</v>
      </c>
      <c r="F41" s="5"/>
      <c r="G41" s="100">
        <f t="shared" ref="G41" si="7">E41*F41</f>
        <v>0</v>
      </c>
    </row>
    <row r="42" spans="1:7" x14ac:dyDescent="0.25">
      <c r="A42" s="27"/>
      <c r="B42" s="99" t="s">
        <v>65</v>
      </c>
      <c r="C42" s="7" t="s">
        <v>577</v>
      </c>
      <c r="D42" s="1" t="s">
        <v>14</v>
      </c>
      <c r="E42" s="1">
        <v>11</v>
      </c>
      <c r="F42" s="5"/>
      <c r="G42" s="100">
        <f t="shared" ref="G42:G45" si="8">E42*F42</f>
        <v>0</v>
      </c>
    </row>
    <row r="43" spans="1:7" x14ac:dyDescent="0.25">
      <c r="A43" s="27"/>
      <c r="B43" s="99" t="s">
        <v>66</v>
      </c>
      <c r="C43" s="7" t="s">
        <v>578</v>
      </c>
      <c r="D43" s="1" t="s">
        <v>14</v>
      </c>
      <c r="E43" s="1">
        <v>11</v>
      </c>
      <c r="F43" s="5"/>
      <c r="G43" s="100">
        <f t="shared" si="8"/>
        <v>0</v>
      </c>
    </row>
    <row r="44" spans="1:7" x14ac:dyDescent="0.25">
      <c r="A44" s="27"/>
      <c r="B44" s="99" t="s">
        <v>67</v>
      </c>
      <c r="C44" s="7" t="s">
        <v>579</v>
      </c>
      <c r="D44" s="1" t="s">
        <v>14</v>
      </c>
      <c r="E44" s="1">
        <v>11</v>
      </c>
      <c r="F44" s="5"/>
      <c r="G44" s="100">
        <f t="shared" si="8"/>
        <v>0</v>
      </c>
    </row>
    <row r="45" spans="1:7" x14ac:dyDescent="0.25">
      <c r="A45" s="27"/>
      <c r="B45" s="99" t="s">
        <v>68</v>
      </c>
      <c r="C45" s="7" t="s">
        <v>580</v>
      </c>
      <c r="D45" s="1" t="s">
        <v>11</v>
      </c>
      <c r="E45" s="22">
        <v>15.56</v>
      </c>
      <c r="F45" s="5"/>
      <c r="G45" s="103">
        <f t="shared" si="8"/>
        <v>0</v>
      </c>
    </row>
    <row r="46" spans="1:7" ht="25.5" x14ac:dyDescent="0.25">
      <c r="A46" s="27"/>
      <c r="B46" s="99" t="s">
        <v>69</v>
      </c>
      <c r="C46" s="7" t="s">
        <v>424</v>
      </c>
      <c r="D46" s="1" t="s">
        <v>289</v>
      </c>
      <c r="E46" s="22">
        <v>10</v>
      </c>
      <c r="F46" s="5"/>
      <c r="G46" s="103">
        <f t="shared" ref="G46" si="9">E46*F46</f>
        <v>0</v>
      </c>
    </row>
    <row r="47" spans="1:7" x14ac:dyDescent="0.25">
      <c r="A47" s="27"/>
      <c r="B47" s="99"/>
      <c r="C47" s="7"/>
      <c r="D47" s="1"/>
      <c r="E47" s="1"/>
      <c r="F47" s="5"/>
      <c r="G47" s="100"/>
    </row>
    <row r="48" spans="1:7" x14ac:dyDescent="0.25">
      <c r="A48" s="27"/>
      <c r="B48" s="98" t="s">
        <v>41</v>
      </c>
      <c r="C48" s="15" t="s">
        <v>27</v>
      </c>
      <c r="D48" s="14"/>
      <c r="E48" s="14"/>
      <c r="F48" s="16"/>
      <c r="G48" s="25">
        <f>SUBTOTAL(9,G49:G50)</f>
        <v>0</v>
      </c>
    </row>
    <row r="49" spans="1:7" ht="25.5" x14ac:dyDescent="0.25">
      <c r="A49" s="27"/>
      <c r="B49" s="99" t="s">
        <v>42</v>
      </c>
      <c r="C49" s="7" t="s">
        <v>581</v>
      </c>
      <c r="D49" s="1" t="s">
        <v>12</v>
      </c>
      <c r="E49" s="1">
        <v>56.075565000000005</v>
      </c>
      <c r="F49" s="5"/>
      <c r="G49" s="100">
        <f t="shared" ref="G49" si="10">E49*F49</f>
        <v>0</v>
      </c>
    </row>
    <row r="50" spans="1:7" ht="25.5" x14ac:dyDescent="0.25">
      <c r="A50" s="27"/>
      <c r="B50" s="99" t="s">
        <v>43</v>
      </c>
      <c r="C50" s="7" t="s">
        <v>582</v>
      </c>
      <c r="D50" s="1" t="s">
        <v>12</v>
      </c>
      <c r="E50" s="1">
        <v>1.4859</v>
      </c>
      <c r="F50" s="5"/>
      <c r="G50" s="100">
        <f t="shared" ref="G50" si="11">E50*F50</f>
        <v>0</v>
      </c>
    </row>
    <row r="51" spans="1:7" x14ac:dyDescent="0.25">
      <c r="A51" s="27"/>
      <c r="B51" s="99"/>
      <c r="C51" s="7"/>
      <c r="D51" s="1"/>
      <c r="E51" s="1"/>
      <c r="F51" s="5"/>
      <c r="G51" s="100"/>
    </row>
    <row r="52" spans="1:7" x14ac:dyDescent="0.25">
      <c r="A52" s="27"/>
      <c r="B52" s="98" t="s">
        <v>46</v>
      </c>
      <c r="C52" s="15" t="s">
        <v>72</v>
      </c>
      <c r="D52" s="14"/>
      <c r="E52" s="14"/>
      <c r="F52" s="16"/>
      <c r="G52" s="25">
        <f>SUBTOTAL(9,G53:G56)</f>
        <v>0</v>
      </c>
    </row>
    <row r="53" spans="1:7" x14ac:dyDescent="0.25">
      <c r="A53" s="27"/>
      <c r="B53" s="99" t="s">
        <v>47</v>
      </c>
      <c r="C53" s="7" t="s">
        <v>583</v>
      </c>
      <c r="D53" s="1" t="s">
        <v>11</v>
      </c>
      <c r="E53" s="1">
        <v>103.94200000000001</v>
      </c>
      <c r="F53" s="5"/>
      <c r="G53" s="100">
        <f t="shared" ref="G53:G54" si="12">E53*F53</f>
        <v>0</v>
      </c>
    </row>
    <row r="54" spans="1:7" ht="25.5" x14ac:dyDescent="0.25">
      <c r="A54" s="27"/>
      <c r="B54" s="99" t="s">
        <v>49</v>
      </c>
      <c r="C54" s="7" t="s">
        <v>584</v>
      </c>
      <c r="D54" s="1" t="s">
        <v>11</v>
      </c>
      <c r="E54" s="1">
        <v>54.690000000000012</v>
      </c>
      <c r="F54" s="5"/>
      <c r="G54" s="100">
        <f t="shared" si="12"/>
        <v>0</v>
      </c>
    </row>
    <row r="55" spans="1:7" x14ac:dyDescent="0.25">
      <c r="A55" s="27"/>
      <c r="B55" s="99" t="s">
        <v>50</v>
      </c>
      <c r="C55" s="7" t="s">
        <v>585</v>
      </c>
      <c r="D55" s="1" t="s">
        <v>14</v>
      </c>
      <c r="E55" s="1">
        <v>260</v>
      </c>
      <c r="F55" s="5"/>
      <c r="G55" s="100">
        <f t="shared" ref="G55" si="13">E55*F55</f>
        <v>0</v>
      </c>
    </row>
    <row r="56" spans="1:7" x14ac:dyDescent="0.25">
      <c r="A56" s="27"/>
      <c r="B56" s="101" t="s">
        <v>51</v>
      </c>
      <c r="C56" s="86" t="s">
        <v>586</v>
      </c>
      <c r="D56" s="85" t="s">
        <v>12</v>
      </c>
      <c r="E56" s="85">
        <v>0.53849999999999998</v>
      </c>
      <c r="F56" s="87"/>
      <c r="G56" s="102">
        <f t="shared" ref="G56" si="14">E56*F56</f>
        <v>0</v>
      </c>
    </row>
    <row r="57" spans="1:7" x14ac:dyDescent="0.25">
      <c r="A57" s="27"/>
      <c r="B57" s="99"/>
      <c r="C57" s="7"/>
      <c r="D57" s="1"/>
      <c r="E57" s="1"/>
      <c r="F57" s="5"/>
      <c r="G57" s="100"/>
    </row>
    <row r="58" spans="1:7" x14ac:dyDescent="0.25">
      <c r="A58" s="27"/>
      <c r="B58" s="98" t="s">
        <v>52</v>
      </c>
      <c r="C58" s="15" t="s">
        <v>75</v>
      </c>
      <c r="D58" s="14"/>
      <c r="E58" s="14"/>
      <c r="F58" s="16"/>
      <c r="G58" s="25">
        <f>SUBTOTAL(9,G59:G62)</f>
        <v>0</v>
      </c>
    </row>
    <row r="59" spans="1:7" x14ac:dyDescent="0.25">
      <c r="A59" s="27"/>
      <c r="B59" s="99" t="s">
        <v>53</v>
      </c>
      <c r="C59" s="7" t="s">
        <v>587</v>
      </c>
      <c r="D59" s="1" t="s">
        <v>11</v>
      </c>
      <c r="E59" s="1">
        <v>116.32799999999999</v>
      </c>
      <c r="F59" s="5"/>
      <c r="G59" s="100">
        <f t="shared" ref="G59:G62" si="15">E59*F59</f>
        <v>0</v>
      </c>
    </row>
    <row r="60" spans="1:7" x14ac:dyDescent="0.25">
      <c r="A60" s="27"/>
      <c r="B60" s="99" t="s">
        <v>70</v>
      </c>
      <c r="C60" s="7" t="s">
        <v>588</v>
      </c>
      <c r="D60" s="1" t="s">
        <v>11</v>
      </c>
      <c r="E60" s="1">
        <v>116.32799999999999</v>
      </c>
      <c r="F60" s="5"/>
      <c r="G60" s="100">
        <f t="shared" si="15"/>
        <v>0</v>
      </c>
    </row>
    <row r="61" spans="1:7" x14ac:dyDescent="0.25">
      <c r="A61" s="27"/>
      <c r="B61" s="99" t="s">
        <v>71</v>
      </c>
      <c r="C61" s="7" t="s">
        <v>589</v>
      </c>
      <c r="D61" s="1" t="s">
        <v>2</v>
      </c>
      <c r="E61" s="1">
        <v>174.78</v>
      </c>
      <c r="F61" s="5"/>
      <c r="G61" s="100">
        <f t="shared" ref="G61" si="16">E61*F61</f>
        <v>0</v>
      </c>
    </row>
    <row r="62" spans="1:7" ht="25.5" x14ac:dyDescent="0.25">
      <c r="A62" s="27"/>
      <c r="B62" s="99" t="s">
        <v>538</v>
      </c>
      <c r="C62" s="7" t="s">
        <v>590</v>
      </c>
      <c r="D62" s="1" t="s">
        <v>11</v>
      </c>
      <c r="E62" s="1">
        <v>8.3999999999999986</v>
      </c>
      <c r="F62" s="5"/>
      <c r="G62" s="100">
        <f t="shared" si="15"/>
        <v>0</v>
      </c>
    </row>
    <row r="63" spans="1:7" x14ac:dyDescent="0.25">
      <c r="A63" s="27"/>
      <c r="B63" s="99"/>
      <c r="C63" s="7"/>
      <c r="D63" s="1"/>
      <c r="E63" s="1"/>
      <c r="F63" s="5"/>
      <c r="G63" s="100"/>
    </row>
    <row r="64" spans="1:7" x14ac:dyDescent="0.25">
      <c r="A64" s="27"/>
      <c r="B64" s="98" t="s">
        <v>54</v>
      </c>
      <c r="C64" s="15" t="s">
        <v>81</v>
      </c>
      <c r="D64" s="14"/>
      <c r="E64" s="14"/>
      <c r="F64" s="16"/>
      <c r="G64" s="25">
        <f>SUBTOTAL(9,G65:G71)</f>
        <v>0</v>
      </c>
    </row>
    <row r="65" spans="1:7" x14ac:dyDescent="0.25">
      <c r="A65" s="27"/>
      <c r="B65" s="99" t="s">
        <v>55</v>
      </c>
      <c r="C65" s="7" t="s">
        <v>591</v>
      </c>
      <c r="D65" s="1" t="s">
        <v>11</v>
      </c>
      <c r="E65" s="1">
        <v>259.24200000000002</v>
      </c>
      <c r="F65" s="5"/>
      <c r="G65" s="100">
        <f t="shared" ref="G65:G67" si="17">E65*F65</f>
        <v>0</v>
      </c>
    </row>
    <row r="66" spans="1:7" x14ac:dyDescent="0.25">
      <c r="A66" s="27"/>
      <c r="B66" s="99" t="s">
        <v>73</v>
      </c>
      <c r="C66" s="7" t="s">
        <v>592</v>
      </c>
      <c r="D66" s="1" t="s">
        <v>11</v>
      </c>
      <c r="E66" s="1">
        <v>64.05</v>
      </c>
      <c r="F66" s="5"/>
      <c r="G66" s="100">
        <f t="shared" ref="G66" si="18">E66*F66</f>
        <v>0</v>
      </c>
    </row>
    <row r="67" spans="1:7" x14ac:dyDescent="0.25">
      <c r="A67" s="27"/>
      <c r="B67" s="99" t="s">
        <v>162</v>
      </c>
      <c r="C67" s="7" t="s">
        <v>593</v>
      </c>
      <c r="D67" s="1" t="s">
        <v>11</v>
      </c>
      <c r="E67" s="1">
        <v>195.19200000000001</v>
      </c>
      <c r="F67" s="5"/>
      <c r="G67" s="100">
        <f t="shared" si="17"/>
        <v>0</v>
      </c>
    </row>
    <row r="68" spans="1:7" x14ac:dyDescent="0.25">
      <c r="A68" s="27"/>
      <c r="B68" s="99" t="s">
        <v>174</v>
      </c>
      <c r="C68" s="7" t="s">
        <v>594</v>
      </c>
      <c r="D68" s="1" t="s">
        <v>11</v>
      </c>
      <c r="E68" s="1">
        <v>109.93599999999999</v>
      </c>
      <c r="F68" s="5"/>
      <c r="G68" s="100">
        <f t="shared" ref="G68:G71" si="19">E68*F68</f>
        <v>0</v>
      </c>
    </row>
    <row r="69" spans="1:7" ht="25.5" x14ac:dyDescent="0.25">
      <c r="A69" s="27"/>
      <c r="B69" s="99" t="s">
        <v>318</v>
      </c>
      <c r="C69" s="7" t="s">
        <v>595</v>
      </c>
      <c r="D69" s="1" t="s">
        <v>11</v>
      </c>
      <c r="E69" s="1">
        <v>173.32919999999999</v>
      </c>
      <c r="F69" s="5"/>
      <c r="G69" s="100">
        <f t="shared" si="19"/>
        <v>0</v>
      </c>
    </row>
    <row r="70" spans="1:7" ht="25.5" x14ac:dyDescent="0.25">
      <c r="A70" s="27"/>
      <c r="B70" s="104" t="s">
        <v>319</v>
      </c>
      <c r="C70" s="92" t="s">
        <v>596</v>
      </c>
      <c r="D70" s="91" t="s">
        <v>11</v>
      </c>
      <c r="E70" s="91">
        <v>2.3400000000000003</v>
      </c>
      <c r="F70" s="93"/>
      <c r="G70" s="105">
        <f>E70*F70</f>
        <v>0</v>
      </c>
    </row>
    <row r="71" spans="1:7" x14ac:dyDescent="0.25">
      <c r="A71" s="27"/>
      <c r="B71" s="99" t="s">
        <v>513</v>
      </c>
      <c r="C71" s="7" t="s">
        <v>597</v>
      </c>
      <c r="D71" s="1" t="s">
        <v>11</v>
      </c>
      <c r="E71" s="1">
        <v>1.4000000000000004</v>
      </c>
      <c r="F71" s="5"/>
      <c r="G71" s="100">
        <f t="shared" si="19"/>
        <v>0</v>
      </c>
    </row>
    <row r="72" spans="1:7" x14ac:dyDescent="0.25">
      <c r="A72" s="27"/>
      <c r="B72" s="99"/>
      <c r="C72" s="7"/>
      <c r="D72" s="1"/>
      <c r="E72" s="1"/>
      <c r="F72" s="5"/>
      <c r="G72" s="100"/>
    </row>
    <row r="73" spans="1:7" x14ac:dyDescent="0.25">
      <c r="A73" s="27"/>
      <c r="B73" s="98" t="s">
        <v>74</v>
      </c>
      <c r="C73" s="15" t="s">
        <v>90</v>
      </c>
      <c r="D73" s="14"/>
      <c r="E73" s="14"/>
      <c r="F73" s="16"/>
      <c r="G73" s="25">
        <f>SUBTOTAL(9,G74:G85)</f>
        <v>0</v>
      </c>
    </row>
    <row r="74" spans="1:7" x14ac:dyDescent="0.25">
      <c r="A74" s="27"/>
      <c r="B74" s="99" t="s">
        <v>76</v>
      </c>
      <c r="C74" s="86" t="s">
        <v>598</v>
      </c>
      <c r="D74" s="85" t="s">
        <v>12</v>
      </c>
      <c r="E74" s="85">
        <v>4.4780000000000006</v>
      </c>
      <c r="F74" s="87"/>
      <c r="G74" s="102">
        <f>E74*F74</f>
        <v>0</v>
      </c>
    </row>
    <row r="75" spans="1:7" x14ac:dyDescent="0.25">
      <c r="A75" s="27"/>
      <c r="B75" s="99" t="s">
        <v>77</v>
      </c>
      <c r="C75" s="86" t="s">
        <v>599</v>
      </c>
      <c r="D75" s="85" t="s">
        <v>12</v>
      </c>
      <c r="E75" s="85">
        <v>6.7169999999999996</v>
      </c>
      <c r="F75" s="87"/>
      <c r="G75" s="102">
        <f>E75*F75</f>
        <v>0</v>
      </c>
    </row>
    <row r="76" spans="1:7" x14ac:dyDescent="0.25">
      <c r="A76" s="27"/>
      <c r="B76" s="99" t="s">
        <v>78</v>
      </c>
      <c r="C76" s="7" t="s">
        <v>600</v>
      </c>
      <c r="D76" s="1" t="s">
        <v>12</v>
      </c>
      <c r="E76" s="1">
        <v>16.734769999999997</v>
      </c>
      <c r="F76" s="5"/>
      <c r="G76" s="102">
        <f>E76*F76</f>
        <v>0</v>
      </c>
    </row>
    <row r="77" spans="1:7" ht="25.5" x14ac:dyDescent="0.25">
      <c r="A77" s="27"/>
      <c r="B77" s="99" t="s">
        <v>79</v>
      </c>
      <c r="C77" s="7" t="s">
        <v>601</v>
      </c>
      <c r="D77" s="1" t="s">
        <v>11</v>
      </c>
      <c r="E77" s="1">
        <v>250.7135000000001</v>
      </c>
      <c r="F77" s="5"/>
      <c r="G77" s="100">
        <f t="shared" ref="G77" si="20">E77*F77</f>
        <v>0</v>
      </c>
    </row>
    <row r="78" spans="1:7" ht="38.25" x14ac:dyDescent="0.25">
      <c r="A78" s="27"/>
      <c r="B78" s="99" t="s">
        <v>163</v>
      </c>
      <c r="C78" s="7" t="s">
        <v>602</v>
      </c>
      <c r="D78" s="1" t="s">
        <v>11</v>
      </c>
      <c r="E78" s="1">
        <v>39.201900000000002</v>
      </c>
      <c r="F78" s="5"/>
      <c r="G78" s="100">
        <f t="shared" ref="G78" si="21">E78*F78</f>
        <v>0</v>
      </c>
    </row>
    <row r="79" spans="1:7" ht="25.5" x14ac:dyDescent="0.25">
      <c r="A79" s="27"/>
      <c r="B79" s="99" t="s">
        <v>425</v>
      </c>
      <c r="C79" s="7" t="s">
        <v>603</v>
      </c>
      <c r="D79" s="1" t="s">
        <v>11</v>
      </c>
      <c r="E79" s="1">
        <v>39.251899999999999</v>
      </c>
      <c r="F79" s="5"/>
      <c r="G79" s="100">
        <f t="shared" ref="G79" si="22">E79*F79</f>
        <v>0</v>
      </c>
    </row>
    <row r="80" spans="1:7" ht="25.5" x14ac:dyDescent="0.25">
      <c r="A80" s="27"/>
      <c r="B80" s="99" t="s">
        <v>517</v>
      </c>
      <c r="C80" s="7" t="s">
        <v>604</v>
      </c>
      <c r="D80" s="1" t="s">
        <v>2</v>
      </c>
      <c r="E80" s="1">
        <v>9.0000000000000018</v>
      </c>
      <c r="F80" s="5"/>
      <c r="G80" s="100">
        <f t="shared" ref="G80" si="23">E80*F80</f>
        <v>0</v>
      </c>
    </row>
    <row r="81" spans="1:7" ht="25.5" x14ac:dyDescent="0.25">
      <c r="A81" s="27"/>
      <c r="B81" s="99" t="s">
        <v>426</v>
      </c>
      <c r="C81" s="7" t="s">
        <v>605</v>
      </c>
      <c r="D81" s="1" t="s">
        <v>11</v>
      </c>
      <c r="E81" s="1">
        <v>18.1875</v>
      </c>
      <c r="F81" s="5"/>
      <c r="G81" s="100">
        <f t="shared" ref="G81" si="24">E81*F81</f>
        <v>0</v>
      </c>
    </row>
    <row r="82" spans="1:7" ht="25.5" x14ac:dyDescent="0.25">
      <c r="A82" s="27"/>
      <c r="B82" s="99" t="s">
        <v>427</v>
      </c>
      <c r="C82" s="7" t="s">
        <v>606</v>
      </c>
      <c r="D82" s="1" t="s">
        <v>11</v>
      </c>
      <c r="E82" s="1">
        <v>244.40189999999996</v>
      </c>
      <c r="F82" s="5"/>
      <c r="G82" s="100">
        <f t="shared" ref="G82:G85" si="25">E82*F82</f>
        <v>0</v>
      </c>
    </row>
    <row r="83" spans="1:7" x14ac:dyDescent="0.25">
      <c r="A83" s="27"/>
      <c r="B83" s="99" t="s">
        <v>429</v>
      </c>
      <c r="C83" s="89" t="s">
        <v>126</v>
      </c>
      <c r="D83" s="88" t="s">
        <v>14</v>
      </c>
      <c r="E83" s="85">
        <v>1</v>
      </c>
      <c r="F83" s="90"/>
      <c r="G83" s="102">
        <f>E83*F83</f>
        <v>0</v>
      </c>
    </row>
    <row r="84" spans="1:7" ht="38.25" x14ac:dyDescent="0.25">
      <c r="A84" s="27"/>
      <c r="B84" s="99" t="s">
        <v>430</v>
      </c>
      <c r="C84" s="86" t="s">
        <v>607</v>
      </c>
      <c r="D84" s="85" t="s">
        <v>2</v>
      </c>
      <c r="E84" s="85">
        <v>35.700000000000003</v>
      </c>
      <c r="F84" s="87"/>
      <c r="G84" s="102">
        <f>E84*F84</f>
        <v>0</v>
      </c>
    </row>
    <row r="85" spans="1:7" ht="25.5" x14ac:dyDescent="0.25">
      <c r="A85" s="27"/>
      <c r="B85" s="99" t="s">
        <v>518</v>
      </c>
      <c r="C85" s="86" t="s">
        <v>608</v>
      </c>
      <c r="D85" s="85" t="s">
        <v>2</v>
      </c>
      <c r="E85" s="1">
        <v>198.67999999999998</v>
      </c>
      <c r="F85" s="87"/>
      <c r="G85" s="100">
        <f t="shared" si="25"/>
        <v>0</v>
      </c>
    </row>
    <row r="86" spans="1:7" x14ac:dyDescent="0.25">
      <c r="A86" s="27"/>
      <c r="B86" s="99"/>
      <c r="C86" s="7"/>
      <c r="D86" s="1"/>
      <c r="E86" s="1"/>
      <c r="F86" s="5"/>
      <c r="G86" s="100"/>
    </row>
    <row r="87" spans="1:7" x14ac:dyDescent="0.25">
      <c r="A87" s="27"/>
      <c r="B87" s="98" t="s">
        <v>80</v>
      </c>
      <c r="C87" s="15" t="s">
        <v>97</v>
      </c>
      <c r="D87" s="14"/>
      <c r="E87" s="14"/>
      <c r="F87" s="16"/>
      <c r="G87" s="25">
        <f>SUBTOTAL(9,G88:G106)</f>
        <v>0</v>
      </c>
    </row>
    <row r="88" spans="1:7" ht="25.5" x14ac:dyDescent="0.25">
      <c r="A88" s="27"/>
      <c r="B88" s="106" t="s">
        <v>82</v>
      </c>
      <c r="C88" s="7" t="s">
        <v>609</v>
      </c>
      <c r="D88" s="1" t="s">
        <v>2</v>
      </c>
      <c r="E88" s="1">
        <v>3.6</v>
      </c>
      <c r="F88" s="5"/>
      <c r="G88" s="100">
        <f t="shared" ref="G88" si="26">E88*F88</f>
        <v>0</v>
      </c>
    </row>
    <row r="89" spans="1:7" x14ac:dyDescent="0.25">
      <c r="A89" s="27"/>
      <c r="B89" s="106" t="s">
        <v>83</v>
      </c>
      <c r="C89" s="7" t="s">
        <v>610</v>
      </c>
      <c r="D89" s="1" t="s">
        <v>11</v>
      </c>
      <c r="E89" s="1">
        <v>5.88</v>
      </c>
      <c r="F89" s="5"/>
      <c r="G89" s="100">
        <f t="shared" ref="G89" si="27">E89*F89</f>
        <v>0</v>
      </c>
    </row>
    <row r="90" spans="1:7" x14ac:dyDescent="0.25">
      <c r="A90" s="27"/>
      <c r="B90" s="106" t="s">
        <v>84</v>
      </c>
      <c r="C90" s="7" t="s">
        <v>611</v>
      </c>
      <c r="D90" s="1" t="s">
        <v>11</v>
      </c>
      <c r="E90" s="1">
        <v>47.43</v>
      </c>
      <c r="F90" s="5"/>
      <c r="G90" s="100">
        <f t="shared" ref="G90:G94" si="28">E90*F90</f>
        <v>0</v>
      </c>
    </row>
    <row r="91" spans="1:7" x14ac:dyDescent="0.25">
      <c r="A91" s="27"/>
      <c r="B91" s="106" t="s">
        <v>85</v>
      </c>
      <c r="C91" s="7" t="s">
        <v>612</v>
      </c>
      <c r="D91" s="1" t="s">
        <v>14</v>
      </c>
      <c r="E91" s="1">
        <v>4</v>
      </c>
      <c r="F91" s="5"/>
      <c r="G91" s="100">
        <f t="shared" si="28"/>
        <v>0</v>
      </c>
    </row>
    <row r="92" spans="1:7" x14ac:dyDescent="0.25">
      <c r="A92" s="27"/>
      <c r="B92" s="106" t="s">
        <v>86</v>
      </c>
      <c r="C92" s="7" t="s">
        <v>613</v>
      </c>
      <c r="D92" s="1" t="s">
        <v>14</v>
      </c>
      <c r="E92" s="1">
        <v>3</v>
      </c>
      <c r="F92" s="5"/>
      <c r="G92" s="100">
        <f t="shared" si="28"/>
        <v>0</v>
      </c>
    </row>
    <row r="93" spans="1:7" x14ac:dyDescent="0.25">
      <c r="A93" s="27"/>
      <c r="B93" s="106" t="s">
        <v>87</v>
      </c>
      <c r="C93" s="7" t="s">
        <v>614</v>
      </c>
      <c r="D93" s="1" t="s">
        <v>14</v>
      </c>
      <c r="E93" s="1">
        <v>16</v>
      </c>
      <c r="F93" s="5"/>
      <c r="G93" s="100">
        <f t="shared" si="28"/>
        <v>0</v>
      </c>
    </row>
    <row r="94" spans="1:7" x14ac:dyDescent="0.25">
      <c r="A94" s="27"/>
      <c r="B94" s="106" t="s">
        <v>88</v>
      </c>
      <c r="C94" s="7" t="s">
        <v>615</v>
      </c>
      <c r="D94" s="1" t="s">
        <v>11</v>
      </c>
      <c r="E94" s="1">
        <v>3.99</v>
      </c>
      <c r="F94" s="5"/>
      <c r="G94" s="100">
        <f t="shared" si="28"/>
        <v>0</v>
      </c>
    </row>
    <row r="95" spans="1:7" ht="25.5" x14ac:dyDescent="0.25">
      <c r="A95" s="27"/>
      <c r="B95" s="106" t="s">
        <v>125</v>
      </c>
      <c r="C95" s="7" t="s">
        <v>616</v>
      </c>
      <c r="D95" s="1" t="s">
        <v>15</v>
      </c>
      <c r="E95" s="1">
        <v>2</v>
      </c>
      <c r="F95" s="5"/>
      <c r="G95" s="100">
        <f t="shared" ref="G95" si="29">E95*F95</f>
        <v>0</v>
      </c>
    </row>
    <row r="96" spans="1:7" ht="25.5" x14ac:dyDescent="0.25">
      <c r="A96" s="27"/>
      <c r="B96" s="106" t="s">
        <v>428</v>
      </c>
      <c r="C96" s="7" t="s">
        <v>617</v>
      </c>
      <c r="D96" s="1" t="s">
        <v>15</v>
      </c>
      <c r="E96" s="1">
        <v>23</v>
      </c>
      <c r="F96" s="5"/>
      <c r="G96" s="100">
        <f t="shared" ref="G96" si="30">E96*F96</f>
        <v>0</v>
      </c>
    </row>
    <row r="97" spans="1:7" ht="25.5" x14ac:dyDescent="0.25">
      <c r="A97" s="27"/>
      <c r="B97" s="106" t="s">
        <v>320</v>
      </c>
      <c r="C97" s="7" t="s">
        <v>618</v>
      </c>
      <c r="D97" s="1" t="s">
        <v>11</v>
      </c>
      <c r="E97" s="1">
        <v>3.91</v>
      </c>
      <c r="F97" s="5"/>
      <c r="G97" s="100">
        <f t="shared" ref="G97:G101" si="31">E97*F97</f>
        <v>0</v>
      </c>
    </row>
    <row r="98" spans="1:7" ht="25.5" x14ac:dyDescent="0.25">
      <c r="A98" s="27"/>
      <c r="B98" s="106" t="s">
        <v>321</v>
      </c>
      <c r="C98" s="7" t="s">
        <v>619</v>
      </c>
      <c r="D98" s="1" t="s">
        <v>11</v>
      </c>
      <c r="E98" s="1">
        <v>29.187999999999995</v>
      </c>
      <c r="F98" s="5"/>
      <c r="G98" s="100">
        <f t="shared" si="31"/>
        <v>0</v>
      </c>
    </row>
    <row r="99" spans="1:7" x14ac:dyDescent="0.25">
      <c r="A99" s="27"/>
      <c r="B99" s="106" t="s">
        <v>322</v>
      </c>
      <c r="C99" s="7" t="s">
        <v>620</v>
      </c>
      <c r="D99" s="1" t="s">
        <v>11</v>
      </c>
      <c r="E99" s="1">
        <v>2.48</v>
      </c>
      <c r="F99" s="5"/>
      <c r="G99" s="100">
        <f t="shared" si="31"/>
        <v>0</v>
      </c>
    </row>
    <row r="100" spans="1:7" ht="25.5" x14ac:dyDescent="0.25">
      <c r="A100" s="27"/>
      <c r="B100" s="106" t="s">
        <v>323</v>
      </c>
      <c r="C100" s="7" t="s">
        <v>621</v>
      </c>
      <c r="D100" s="1" t="s">
        <v>2</v>
      </c>
      <c r="E100" s="1">
        <v>90.429999999999993</v>
      </c>
      <c r="F100" s="5"/>
      <c r="G100" s="100">
        <f t="shared" si="31"/>
        <v>0</v>
      </c>
    </row>
    <row r="101" spans="1:7" x14ac:dyDescent="0.25">
      <c r="A101" s="27"/>
      <c r="B101" s="106" t="s">
        <v>324</v>
      </c>
      <c r="C101" s="7" t="s">
        <v>622</v>
      </c>
      <c r="D101" s="1" t="s">
        <v>14</v>
      </c>
      <c r="E101" s="1">
        <v>23</v>
      </c>
      <c r="F101" s="5"/>
      <c r="G101" s="100">
        <f t="shared" si="31"/>
        <v>0</v>
      </c>
    </row>
    <row r="102" spans="1:7" ht="25.5" x14ac:dyDescent="0.25">
      <c r="A102" s="27"/>
      <c r="B102" s="106" t="s">
        <v>325</v>
      </c>
      <c r="C102" s="7" t="s">
        <v>623</v>
      </c>
      <c r="D102" s="1" t="s">
        <v>11</v>
      </c>
      <c r="E102" s="1">
        <v>29.187999999999995</v>
      </c>
      <c r="F102" s="5"/>
      <c r="G102" s="100">
        <f t="shared" ref="G102" si="32">E102*F102</f>
        <v>0</v>
      </c>
    </row>
    <row r="103" spans="1:7" x14ac:dyDescent="0.25">
      <c r="A103" s="27"/>
      <c r="B103" s="106" t="s">
        <v>326</v>
      </c>
      <c r="C103" s="7" t="s">
        <v>624</v>
      </c>
      <c r="D103" s="1" t="s">
        <v>11</v>
      </c>
      <c r="E103" s="1">
        <v>0.6</v>
      </c>
      <c r="F103" s="5"/>
      <c r="G103" s="100">
        <f t="shared" ref="G103:G104" si="33">E103*F103</f>
        <v>0</v>
      </c>
    </row>
    <row r="104" spans="1:7" ht="25.5" x14ac:dyDescent="0.25">
      <c r="A104" s="27"/>
      <c r="B104" s="106" t="s">
        <v>327</v>
      </c>
      <c r="C104" s="7" t="s">
        <v>625</v>
      </c>
      <c r="D104" s="1" t="s">
        <v>11</v>
      </c>
      <c r="E104" s="1">
        <v>6.18</v>
      </c>
      <c r="F104" s="5"/>
      <c r="G104" s="100">
        <f t="shared" si="33"/>
        <v>0</v>
      </c>
    </row>
    <row r="105" spans="1:7" ht="25.5" x14ac:dyDescent="0.25">
      <c r="A105" s="27"/>
      <c r="B105" s="106" t="s">
        <v>328</v>
      </c>
      <c r="C105" s="7" t="s">
        <v>626</v>
      </c>
      <c r="D105" s="1" t="s">
        <v>11</v>
      </c>
      <c r="E105" s="1">
        <v>4.16</v>
      </c>
      <c r="F105" s="5"/>
      <c r="G105" s="100">
        <f>E105*F105</f>
        <v>0</v>
      </c>
    </row>
    <row r="106" spans="1:7" ht="25.5" x14ac:dyDescent="0.25">
      <c r="A106" s="27"/>
      <c r="B106" s="106" t="s">
        <v>329</v>
      </c>
      <c r="C106" s="7" t="s">
        <v>627</v>
      </c>
      <c r="D106" s="1" t="s">
        <v>11</v>
      </c>
      <c r="E106" s="1">
        <v>1.3199999999999998</v>
      </c>
      <c r="F106" s="5"/>
      <c r="G106" s="100">
        <f t="shared" ref="G106" si="34">E106*F106</f>
        <v>0</v>
      </c>
    </row>
    <row r="107" spans="1:7" x14ac:dyDescent="0.25">
      <c r="A107" s="27"/>
      <c r="B107" s="99"/>
      <c r="C107" s="7"/>
      <c r="D107" s="1"/>
      <c r="E107" s="1"/>
      <c r="F107" s="5"/>
      <c r="G107" s="100"/>
    </row>
    <row r="108" spans="1:7" x14ac:dyDescent="0.25">
      <c r="A108" s="27"/>
      <c r="B108" s="98" t="s">
        <v>89</v>
      </c>
      <c r="C108" s="15" t="s">
        <v>4</v>
      </c>
      <c r="D108" s="14"/>
      <c r="E108" s="14"/>
      <c r="F108" s="16"/>
      <c r="G108" s="25">
        <f>SUBTOTAL(9,G109:G114)</f>
        <v>0</v>
      </c>
    </row>
    <row r="109" spans="1:7" x14ac:dyDescent="0.25">
      <c r="A109" s="27"/>
      <c r="B109" s="99" t="s">
        <v>91</v>
      </c>
      <c r="C109" s="7" t="s">
        <v>628</v>
      </c>
      <c r="D109" s="1" t="s">
        <v>11</v>
      </c>
      <c r="E109" s="1">
        <v>638.08600000000001</v>
      </c>
      <c r="F109" s="5"/>
      <c r="G109" s="100">
        <f t="shared" ref="G109" si="35">E109*F109</f>
        <v>0</v>
      </c>
    </row>
    <row r="110" spans="1:7" x14ac:dyDescent="0.25">
      <c r="A110" s="27"/>
      <c r="B110" s="99" t="s">
        <v>92</v>
      </c>
      <c r="C110" s="7" t="s">
        <v>629</v>
      </c>
      <c r="D110" s="1" t="s">
        <v>11</v>
      </c>
      <c r="E110" s="1">
        <v>557.52</v>
      </c>
      <c r="F110" s="5"/>
      <c r="G110" s="100">
        <f t="shared" ref="G110:G112" si="36">E110*F110</f>
        <v>0</v>
      </c>
    </row>
    <row r="111" spans="1:7" x14ac:dyDescent="0.25">
      <c r="A111" s="27"/>
      <c r="B111" s="99" t="s">
        <v>93</v>
      </c>
      <c r="C111" s="7" t="s">
        <v>630</v>
      </c>
      <c r="D111" s="1" t="s">
        <v>11</v>
      </c>
      <c r="E111" s="1">
        <v>49.43</v>
      </c>
      <c r="F111" s="5"/>
      <c r="G111" s="100">
        <f t="shared" si="36"/>
        <v>0</v>
      </c>
    </row>
    <row r="112" spans="1:7" x14ac:dyDescent="0.25">
      <c r="A112" s="27"/>
      <c r="B112" s="99" t="s">
        <v>94</v>
      </c>
      <c r="C112" s="7" t="s">
        <v>631</v>
      </c>
      <c r="D112" s="1" t="s">
        <v>11</v>
      </c>
      <c r="E112" s="1">
        <v>87.51</v>
      </c>
      <c r="F112" s="5"/>
      <c r="G112" s="100">
        <f t="shared" si="36"/>
        <v>0</v>
      </c>
    </row>
    <row r="113" spans="1:7" x14ac:dyDescent="0.25">
      <c r="A113" s="27"/>
      <c r="B113" s="99" t="s">
        <v>95</v>
      </c>
      <c r="C113" s="7" t="s">
        <v>632</v>
      </c>
      <c r="D113" s="1" t="s">
        <v>11</v>
      </c>
      <c r="E113" s="1">
        <v>129.15</v>
      </c>
      <c r="F113" s="5"/>
      <c r="G113" s="100">
        <f t="shared" ref="G113" si="37">E113*F113</f>
        <v>0</v>
      </c>
    </row>
    <row r="114" spans="1:7" x14ac:dyDescent="0.25">
      <c r="A114" s="27"/>
      <c r="B114" s="99" t="s">
        <v>96</v>
      </c>
      <c r="C114" s="7" t="s">
        <v>633</v>
      </c>
      <c r="D114" s="1" t="s">
        <v>11</v>
      </c>
      <c r="E114" s="1">
        <v>109.93599999999999</v>
      </c>
      <c r="F114" s="5"/>
      <c r="G114" s="100">
        <f t="shared" ref="G114" si="38">E114*F114</f>
        <v>0</v>
      </c>
    </row>
    <row r="115" spans="1:7" x14ac:dyDescent="0.25">
      <c r="A115" s="27"/>
      <c r="B115" s="99"/>
      <c r="C115" s="11"/>
      <c r="D115" s="1"/>
      <c r="E115" s="1"/>
      <c r="F115" s="12"/>
      <c r="G115" s="107"/>
    </row>
    <row r="116" spans="1:7" x14ac:dyDescent="0.25">
      <c r="A116" s="27"/>
      <c r="B116" s="98" t="s">
        <v>98</v>
      </c>
      <c r="C116" s="15" t="s">
        <v>5</v>
      </c>
      <c r="D116" s="14"/>
      <c r="E116" s="14"/>
      <c r="F116" s="16"/>
      <c r="G116" s="25">
        <f>SUBTOTAL(9,G117:G173)</f>
        <v>0</v>
      </c>
    </row>
    <row r="117" spans="1:7" x14ac:dyDescent="0.25">
      <c r="A117" s="27"/>
      <c r="B117" s="108" t="s">
        <v>99</v>
      </c>
      <c r="C117" s="23" t="s">
        <v>108</v>
      </c>
      <c r="D117" s="19"/>
      <c r="E117" s="19"/>
      <c r="F117" s="20"/>
      <c r="G117" s="109">
        <f>SUBTOTAL(9,G118:G123)</f>
        <v>0</v>
      </c>
    </row>
    <row r="118" spans="1:7" x14ac:dyDescent="0.25">
      <c r="A118" s="27"/>
      <c r="B118" s="99" t="s">
        <v>330</v>
      </c>
      <c r="C118" s="7" t="s">
        <v>634</v>
      </c>
      <c r="D118" s="1" t="s">
        <v>2</v>
      </c>
      <c r="E118" s="1">
        <v>154.04</v>
      </c>
      <c r="F118" s="5"/>
      <c r="G118" s="100">
        <f t="shared" ref="G118" si="39">E118*F118</f>
        <v>0</v>
      </c>
    </row>
    <row r="119" spans="1:7" x14ac:dyDescent="0.25">
      <c r="A119" s="27"/>
      <c r="B119" s="99" t="s">
        <v>331</v>
      </c>
      <c r="C119" s="7" t="s">
        <v>635</v>
      </c>
      <c r="D119" s="1" t="s">
        <v>14</v>
      </c>
      <c r="E119" s="1">
        <v>14</v>
      </c>
      <c r="F119" s="5"/>
      <c r="G119" s="100">
        <f t="shared" ref="G119:G130" si="40">E119*F119</f>
        <v>0</v>
      </c>
    </row>
    <row r="120" spans="1:7" ht="25.5" x14ac:dyDescent="0.25">
      <c r="A120" s="27"/>
      <c r="B120" s="99" t="s">
        <v>332</v>
      </c>
      <c r="C120" s="7" t="s">
        <v>636</v>
      </c>
      <c r="D120" s="1" t="s">
        <v>14</v>
      </c>
      <c r="E120" s="1">
        <v>8</v>
      </c>
      <c r="F120" s="5"/>
      <c r="G120" s="100">
        <f t="shared" si="40"/>
        <v>0</v>
      </c>
    </row>
    <row r="121" spans="1:7" x14ac:dyDescent="0.25">
      <c r="A121" s="27"/>
      <c r="B121" s="99" t="s">
        <v>333</v>
      </c>
      <c r="C121" s="7" t="s">
        <v>637</v>
      </c>
      <c r="D121" s="1" t="s">
        <v>14</v>
      </c>
      <c r="E121" s="1">
        <v>8</v>
      </c>
      <c r="F121" s="5"/>
      <c r="G121" s="100">
        <f t="shared" si="40"/>
        <v>0</v>
      </c>
    </row>
    <row r="122" spans="1:7" x14ac:dyDescent="0.25">
      <c r="A122" s="27"/>
      <c r="B122" s="99" t="s">
        <v>334</v>
      </c>
      <c r="C122" s="7" t="s">
        <v>638</v>
      </c>
      <c r="D122" s="1" t="s">
        <v>14</v>
      </c>
      <c r="E122" s="1">
        <v>22</v>
      </c>
      <c r="F122" s="5"/>
      <c r="G122" s="100">
        <f t="shared" si="40"/>
        <v>0</v>
      </c>
    </row>
    <row r="123" spans="1:7" ht="25.5" x14ac:dyDescent="0.25">
      <c r="A123" s="27"/>
      <c r="B123" s="99" t="s">
        <v>335</v>
      </c>
      <c r="C123" s="7" t="s">
        <v>639</v>
      </c>
      <c r="D123" s="1" t="s">
        <v>14</v>
      </c>
      <c r="E123" s="1">
        <v>2</v>
      </c>
      <c r="F123" s="5"/>
      <c r="G123" s="100">
        <f t="shared" si="40"/>
        <v>0</v>
      </c>
    </row>
    <row r="124" spans="1:7" x14ac:dyDescent="0.25">
      <c r="A124" s="27"/>
      <c r="B124" s="108" t="s">
        <v>100</v>
      </c>
      <c r="C124" s="23" t="s">
        <v>127</v>
      </c>
      <c r="D124" s="19"/>
      <c r="E124" s="19"/>
      <c r="F124" s="20"/>
      <c r="G124" s="109">
        <f>SUBTOTAL(9,G125:G132)</f>
        <v>0</v>
      </c>
    </row>
    <row r="125" spans="1:7" ht="25.5" x14ac:dyDescent="0.25">
      <c r="A125" s="27"/>
      <c r="B125" s="99" t="s">
        <v>336</v>
      </c>
      <c r="C125" s="7" t="s">
        <v>640</v>
      </c>
      <c r="D125" s="1" t="s">
        <v>2</v>
      </c>
      <c r="E125" s="1">
        <v>21.990000000000002</v>
      </c>
      <c r="F125" s="5"/>
      <c r="G125" s="100">
        <f t="shared" ref="G125" si="41">E125*F125</f>
        <v>0</v>
      </c>
    </row>
    <row r="126" spans="1:7" ht="25.5" x14ac:dyDescent="0.25">
      <c r="A126" s="27"/>
      <c r="B126" s="99" t="s">
        <v>337</v>
      </c>
      <c r="C126" s="7" t="s">
        <v>641</v>
      </c>
      <c r="D126" s="1" t="s">
        <v>2</v>
      </c>
      <c r="E126" s="1">
        <v>86.15</v>
      </c>
      <c r="F126" s="5"/>
      <c r="G126" s="100">
        <f t="shared" ref="G126" si="42">E126*F126</f>
        <v>0</v>
      </c>
    </row>
    <row r="127" spans="1:7" ht="25.5" x14ac:dyDescent="0.25">
      <c r="A127" s="27"/>
      <c r="B127" s="99" t="s">
        <v>338</v>
      </c>
      <c r="C127" s="7" t="s">
        <v>642</v>
      </c>
      <c r="D127" s="1" t="s">
        <v>2</v>
      </c>
      <c r="E127" s="1">
        <v>14.420000000000002</v>
      </c>
      <c r="F127" s="5"/>
      <c r="G127" s="100">
        <f t="shared" si="40"/>
        <v>0</v>
      </c>
    </row>
    <row r="128" spans="1:7" ht="25.5" x14ac:dyDescent="0.25">
      <c r="A128" s="27"/>
      <c r="B128" s="99" t="s">
        <v>339</v>
      </c>
      <c r="C128" s="7" t="s">
        <v>643</v>
      </c>
      <c r="D128" s="1" t="s">
        <v>2</v>
      </c>
      <c r="E128" s="1">
        <v>83.97</v>
      </c>
      <c r="F128" s="5"/>
      <c r="G128" s="100">
        <f t="shared" si="40"/>
        <v>0</v>
      </c>
    </row>
    <row r="129" spans="1:7" x14ac:dyDescent="0.25">
      <c r="A129" s="27"/>
      <c r="B129" s="99" t="s">
        <v>340</v>
      </c>
      <c r="C129" s="7" t="s">
        <v>644</v>
      </c>
      <c r="D129" s="1" t="s">
        <v>14</v>
      </c>
      <c r="E129" s="1">
        <v>4</v>
      </c>
      <c r="F129" s="5"/>
      <c r="G129" s="100">
        <f t="shared" si="40"/>
        <v>0</v>
      </c>
    </row>
    <row r="130" spans="1:7" x14ac:dyDescent="0.25">
      <c r="A130" s="27"/>
      <c r="B130" s="99" t="s">
        <v>341</v>
      </c>
      <c r="C130" s="7" t="s">
        <v>645</v>
      </c>
      <c r="D130" s="1" t="s">
        <v>14</v>
      </c>
      <c r="E130" s="1">
        <v>2</v>
      </c>
      <c r="F130" s="5"/>
      <c r="G130" s="100">
        <f t="shared" si="40"/>
        <v>0</v>
      </c>
    </row>
    <row r="131" spans="1:7" x14ac:dyDescent="0.25">
      <c r="A131" s="27"/>
      <c r="B131" s="99" t="s">
        <v>431</v>
      </c>
      <c r="C131" s="7" t="s">
        <v>646</v>
      </c>
      <c r="D131" s="1" t="s">
        <v>14</v>
      </c>
      <c r="E131" s="1">
        <v>3</v>
      </c>
      <c r="F131" s="5"/>
      <c r="G131" s="100">
        <f t="shared" ref="G131" si="43">E131*F131</f>
        <v>0</v>
      </c>
    </row>
    <row r="132" spans="1:7" ht="25.5" x14ac:dyDescent="0.25">
      <c r="A132" s="27"/>
      <c r="B132" s="99" t="s">
        <v>342</v>
      </c>
      <c r="C132" s="7" t="s">
        <v>288</v>
      </c>
      <c r="D132" s="1" t="s">
        <v>289</v>
      </c>
      <c r="E132" s="1">
        <v>1</v>
      </c>
      <c r="F132" s="5"/>
      <c r="G132" s="100">
        <f t="shared" ref="G132" si="44">E132*F132</f>
        <v>0</v>
      </c>
    </row>
    <row r="133" spans="1:7" x14ac:dyDescent="0.25">
      <c r="A133" s="27"/>
      <c r="B133" s="108" t="s">
        <v>101</v>
      </c>
      <c r="C133" s="23" t="s">
        <v>128</v>
      </c>
      <c r="D133" s="19"/>
      <c r="E133" s="19"/>
      <c r="F133" s="20"/>
      <c r="G133" s="109">
        <f>SUBTOTAL(9,G134:G135)</f>
        <v>0</v>
      </c>
    </row>
    <row r="134" spans="1:7" x14ac:dyDescent="0.25">
      <c r="A134" s="27"/>
      <c r="B134" s="99" t="s">
        <v>343</v>
      </c>
      <c r="C134" s="7" t="s">
        <v>647</v>
      </c>
      <c r="D134" s="1" t="s">
        <v>14</v>
      </c>
      <c r="E134" s="1">
        <v>6</v>
      </c>
      <c r="F134" s="5"/>
      <c r="G134" s="100">
        <f t="shared" ref="G134:G135" si="45">E134*F134</f>
        <v>0</v>
      </c>
    </row>
    <row r="135" spans="1:7" ht="25.5" x14ac:dyDescent="0.25">
      <c r="A135" s="27"/>
      <c r="B135" s="99" t="s">
        <v>344</v>
      </c>
      <c r="C135" s="7" t="s">
        <v>648</v>
      </c>
      <c r="D135" s="1" t="s">
        <v>2</v>
      </c>
      <c r="E135" s="1">
        <v>30</v>
      </c>
      <c r="F135" s="5"/>
      <c r="G135" s="100">
        <f t="shared" si="45"/>
        <v>0</v>
      </c>
    </row>
    <row r="136" spans="1:7" x14ac:dyDescent="0.25">
      <c r="A136" s="27"/>
      <c r="B136" s="108" t="s">
        <v>102</v>
      </c>
      <c r="C136" s="23" t="s">
        <v>129</v>
      </c>
      <c r="D136" s="19"/>
      <c r="E136" s="19"/>
      <c r="F136" s="20"/>
      <c r="G136" s="109">
        <f>SUBTOTAL(9,G137:G160)</f>
        <v>0</v>
      </c>
    </row>
    <row r="137" spans="1:7" ht="25.5" x14ac:dyDescent="0.25">
      <c r="A137" s="27"/>
      <c r="B137" s="99" t="s">
        <v>345</v>
      </c>
      <c r="C137" s="7" t="s">
        <v>649</v>
      </c>
      <c r="D137" s="1" t="s">
        <v>14</v>
      </c>
      <c r="E137" s="1">
        <v>8</v>
      </c>
      <c r="F137" s="5"/>
      <c r="G137" s="100">
        <f t="shared" ref="G137" si="46">E137*F137</f>
        <v>0</v>
      </c>
    </row>
    <row r="138" spans="1:7" ht="25.5" x14ac:dyDescent="0.25">
      <c r="A138" s="27"/>
      <c r="B138" s="99" t="s">
        <v>346</v>
      </c>
      <c r="C138" s="7" t="s">
        <v>650</v>
      </c>
      <c r="D138" s="1" t="s">
        <v>14</v>
      </c>
      <c r="E138" s="1">
        <v>4</v>
      </c>
      <c r="F138" s="5"/>
      <c r="G138" s="100">
        <f t="shared" ref="G138:G156" si="47">E138*F138</f>
        <v>0</v>
      </c>
    </row>
    <row r="139" spans="1:7" ht="25.5" x14ac:dyDescent="0.25">
      <c r="A139" s="27"/>
      <c r="B139" s="99" t="s">
        <v>347</v>
      </c>
      <c r="C139" s="7" t="s">
        <v>651</v>
      </c>
      <c r="D139" s="1" t="s">
        <v>14</v>
      </c>
      <c r="E139" s="1">
        <v>4</v>
      </c>
      <c r="F139" s="5"/>
      <c r="G139" s="100">
        <f t="shared" si="47"/>
        <v>0</v>
      </c>
    </row>
    <row r="140" spans="1:7" ht="25.5" x14ac:dyDescent="0.25">
      <c r="A140" s="27"/>
      <c r="B140" s="99" t="s">
        <v>348</v>
      </c>
      <c r="C140" s="7" t="s">
        <v>652</v>
      </c>
      <c r="D140" s="1" t="s">
        <v>14</v>
      </c>
      <c r="E140" s="1">
        <v>8</v>
      </c>
      <c r="F140" s="5"/>
      <c r="G140" s="100">
        <f t="shared" si="47"/>
        <v>0</v>
      </c>
    </row>
    <row r="141" spans="1:7" ht="25.5" x14ac:dyDescent="0.25">
      <c r="A141" s="27"/>
      <c r="B141" s="99" t="s">
        <v>349</v>
      </c>
      <c r="C141" s="7" t="s">
        <v>653</v>
      </c>
      <c r="D141" s="1" t="s">
        <v>14</v>
      </c>
      <c r="E141" s="1">
        <v>4</v>
      </c>
      <c r="F141" s="5"/>
      <c r="G141" s="100">
        <f t="shared" si="47"/>
        <v>0</v>
      </c>
    </row>
    <row r="142" spans="1:7" ht="25.5" x14ac:dyDescent="0.25">
      <c r="A142" s="27"/>
      <c r="B142" s="99" t="s">
        <v>350</v>
      </c>
      <c r="C142" s="7" t="s">
        <v>654</v>
      </c>
      <c r="D142" s="1" t="s">
        <v>14</v>
      </c>
      <c r="E142" s="1">
        <v>4</v>
      </c>
      <c r="F142" s="5"/>
      <c r="G142" s="100">
        <f t="shared" si="47"/>
        <v>0</v>
      </c>
    </row>
    <row r="143" spans="1:7" ht="25.5" x14ac:dyDescent="0.25">
      <c r="A143" s="27"/>
      <c r="B143" s="99" t="s">
        <v>351</v>
      </c>
      <c r="C143" s="7" t="s">
        <v>655</v>
      </c>
      <c r="D143" s="1" t="s">
        <v>14</v>
      </c>
      <c r="E143" s="1">
        <v>4</v>
      </c>
      <c r="F143" s="5"/>
      <c r="G143" s="100">
        <f t="shared" si="47"/>
        <v>0</v>
      </c>
    </row>
    <row r="144" spans="1:7" x14ac:dyDescent="0.25">
      <c r="A144" s="27"/>
      <c r="B144" s="99" t="s">
        <v>352</v>
      </c>
      <c r="C144" s="7" t="s">
        <v>656</v>
      </c>
      <c r="D144" s="1" t="s">
        <v>14</v>
      </c>
      <c r="E144" s="1">
        <v>2</v>
      </c>
      <c r="F144" s="5"/>
      <c r="G144" s="100">
        <f t="shared" si="47"/>
        <v>0</v>
      </c>
    </row>
    <row r="145" spans="1:7" x14ac:dyDescent="0.25">
      <c r="A145" s="27"/>
      <c r="B145" s="99" t="s">
        <v>353</v>
      </c>
      <c r="C145" s="7" t="s">
        <v>657</v>
      </c>
      <c r="D145" s="1" t="s">
        <v>14</v>
      </c>
      <c r="E145" s="1">
        <v>10</v>
      </c>
      <c r="F145" s="5"/>
      <c r="G145" s="100">
        <f t="shared" si="47"/>
        <v>0</v>
      </c>
    </row>
    <row r="146" spans="1:7" ht="25.5" x14ac:dyDescent="0.25">
      <c r="A146" s="27"/>
      <c r="B146" s="99" t="s">
        <v>354</v>
      </c>
      <c r="C146" s="7" t="s">
        <v>658</v>
      </c>
      <c r="D146" s="1" t="s">
        <v>11</v>
      </c>
      <c r="E146" s="1">
        <v>1.55</v>
      </c>
      <c r="F146" s="5"/>
      <c r="G146" s="100">
        <f t="shared" si="47"/>
        <v>0</v>
      </c>
    </row>
    <row r="147" spans="1:7" ht="25.5" x14ac:dyDescent="0.25">
      <c r="A147" s="27"/>
      <c r="B147" s="99" t="s">
        <v>355</v>
      </c>
      <c r="C147" s="7" t="s">
        <v>659</v>
      </c>
      <c r="D147" s="1" t="s">
        <v>11</v>
      </c>
      <c r="E147" s="1">
        <v>5.5269999999999984</v>
      </c>
      <c r="F147" s="5"/>
      <c r="G147" s="100">
        <f t="shared" si="47"/>
        <v>0</v>
      </c>
    </row>
    <row r="148" spans="1:7" x14ac:dyDescent="0.25">
      <c r="A148" s="27"/>
      <c r="B148" s="99" t="s">
        <v>356</v>
      </c>
      <c r="C148" s="7" t="s">
        <v>660</v>
      </c>
      <c r="D148" s="1" t="s">
        <v>14</v>
      </c>
      <c r="E148" s="1">
        <v>20</v>
      </c>
      <c r="F148" s="5"/>
      <c r="G148" s="100">
        <f t="shared" si="47"/>
        <v>0</v>
      </c>
    </row>
    <row r="149" spans="1:7" x14ac:dyDescent="0.25">
      <c r="A149" s="27"/>
      <c r="B149" s="99" t="s">
        <v>357</v>
      </c>
      <c r="C149" s="7" t="s">
        <v>661</v>
      </c>
      <c r="D149" s="1" t="s">
        <v>14</v>
      </c>
      <c r="E149" s="1">
        <v>11</v>
      </c>
      <c r="F149" s="5"/>
      <c r="G149" s="100">
        <f t="shared" si="47"/>
        <v>0</v>
      </c>
    </row>
    <row r="150" spans="1:7" ht="25.5" x14ac:dyDescent="0.25">
      <c r="A150" s="27"/>
      <c r="B150" s="99" t="s">
        <v>358</v>
      </c>
      <c r="C150" s="7" t="s">
        <v>662</v>
      </c>
      <c r="D150" s="1" t="s">
        <v>14</v>
      </c>
      <c r="E150" s="1">
        <v>2</v>
      </c>
      <c r="F150" s="5"/>
      <c r="G150" s="100">
        <f t="shared" si="47"/>
        <v>0</v>
      </c>
    </row>
    <row r="151" spans="1:7" x14ac:dyDescent="0.25">
      <c r="A151" s="27"/>
      <c r="B151" s="99" t="s">
        <v>359</v>
      </c>
      <c r="C151" s="7" t="s">
        <v>663</v>
      </c>
      <c r="D151" s="1" t="s">
        <v>14</v>
      </c>
      <c r="E151" s="1">
        <v>18</v>
      </c>
      <c r="F151" s="5"/>
      <c r="G151" s="100">
        <f t="shared" si="47"/>
        <v>0</v>
      </c>
    </row>
    <row r="152" spans="1:7" x14ac:dyDescent="0.25">
      <c r="A152" s="27"/>
      <c r="B152" s="99" t="s">
        <v>360</v>
      </c>
      <c r="C152" s="7" t="s">
        <v>664</v>
      </c>
      <c r="D152" s="1" t="s">
        <v>14</v>
      </c>
      <c r="E152" s="1">
        <v>2</v>
      </c>
      <c r="F152" s="5"/>
      <c r="G152" s="100">
        <f t="shared" si="47"/>
        <v>0</v>
      </c>
    </row>
    <row r="153" spans="1:7" ht="38.25" x14ac:dyDescent="0.25">
      <c r="A153" s="27"/>
      <c r="B153" s="99" t="s">
        <v>361</v>
      </c>
      <c r="C153" s="7" t="s">
        <v>665</v>
      </c>
      <c r="D153" s="1" t="s">
        <v>14</v>
      </c>
      <c r="E153" s="1">
        <v>4</v>
      </c>
      <c r="F153" s="5"/>
      <c r="G153" s="100">
        <f t="shared" si="47"/>
        <v>0</v>
      </c>
    </row>
    <row r="154" spans="1:7" x14ac:dyDescent="0.25">
      <c r="A154" s="27"/>
      <c r="B154" s="99" t="s">
        <v>362</v>
      </c>
      <c r="C154" s="7" t="s">
        <v>666</v>
      </c>
      <c r="D154" s="1" t="s">
        <v>14</v>
      </c>
      <c r="E154" s="1">
        <v>4</v>
      </c>
      <c r="F154" s="5"/>
      <c r="G154" s="100">
        <f t="shared" si="47"/>
        <v>0</v>
      </c>
    </row>
    <row r="155" spans="1:7" x14ac:dyDescent="0.25">
      <c r="A155" s="27"/>
      <c r="B155" s="99" t="s">
        <v>363</v>
      </c>
      <c r="C155" s="7" t="s">
        <v>667</v>
      </c>
      <c r="D155" s="1" t="s">
        <v>14</v>
      </c>
      <c r="E155" s="1">
        <v>4</v>
      </c>
      <c r="F155" s="5"/>
      <c r="G155" s="100">
        <f t="shared" si="47"/>
        <v>0</v>
      </c>
    </row>
    <row r="156" spans="1:7" x14ac:dyDescent="0.25">
      <c r="A156" s="27"/>
      <c r="B156" s="99" t="s">
        <v>364</v>
      </c>
      <c r="C156" s="7" t="s">
        <v>668</v>
      </c>
      <c r="D156" s="1" t="s">
        <v>14</v>
      </c>
      <c r="E156" s="1">
        <v>4</v>
      </c>
      <c r="F156" s="5"/>
      <c r="G156" s="100">
        <f t="shared" si="47"/>
        <v>0</v>
      </c>
    </row>
    <row r="157" spans="1:7" x14ac:dyDescent="0.25">
      <c r="A157" s="27"/>
      <c r="B157" s="99" t="s">
        <v>365</v>
      </c>
      <c r="C157" s="7" t="s">
        <v>669</v>
      </c>
      <c r="D157" s="1" t="s">
        <v>14</v>
      </c>
      <c r="E157" s="1">
        <v>6</v>
      </c>
      <c r="F157" s="5"/>
      <c r="G157" s="100">
        <f t="shared" ref="G157" si="48">E157*F157</f>
        <v>0</v>
      </c>
    </row>
    <row r="158" spans="1:7" ht="25.5" x14ac:dyDescent="0.25">
      <c r="A158" s="27"/>
      <c r="B158" s="99" t="s">
        <v>366</v>
      </c>
      <c r="C158" s="7" t="s">
        <v>670</v>
      </c>
      <c r="D158" s="1" t="s">
        <v>14</v>
      </c>
      <c r="E158" s="1">
        <v>4</v>
      </c>
      <c r="F158" s="5"/>
      <c r="G158" s="100">
        <f t="shared" ref="G158" si="49">E158*F158</f>
        <v>0</v>
      </c>
    </row>
    <row r="159" spans="1:7" x14ac:dyDescent="0.25">
      <c r="A159" s="27"/>
      <c r="B159" s="99" t="s">
        <v>367</v>
      </c>
      <c r="C159" s="7" t="s">
        <v>671</v>
      </c>
      <c r="D159" s="1" t="s">
        <v>14</v>
      </c>
      <c r="E159" s="1">
        <v>2</v>
      </c>
      <c r="F159" s="5"/>
      <c r="G159" s="100">
        <f t="shared" ref="G159" si="50">E159*F159</f>
        <v>0</v>
      </c>
    </row>
    <row r="160" spans="1:7" x14ac:dyDescent="0.25">
      <c r="A160" s="27"/>
      <c r="B160" s="99" t="s">
        <v>368</v>
      </c>
      <c r="C160" s="7" t="s">
        <v>672</v>
      </c>
      <c r="D160" s="1" t="s">
        <v>14</v>
      </c>
      <c r="E160" s="1">
        <v>1</v>
      </c>
      <c r="F160" s="5"/>
      <c r="G160" s="100">
        <f t="shared" ref="G160" si="51">E160*F160</f>
        <v>0</v>
      </c>
    </row>
    <row r="161" spans="1:7" x14ac:dyDescent="0.25">
      <c r="A161" s="27"/>
      <c r="B161" s="99"/>
      <c r="C161" s="11"/>
      <c r="D161" s="1"/>
      <c r="E161" s="1"/>
      <c r="F161" s="12"/>
      <c r="G161" s="107"/>
    </row>
    <row r="162" spans="1:7" x14ac:dyDescent="0.25">
      <c r="A162" s="27"/>
      <c r="B162" s="108" t="s">
        <v>103</v>
      </c>
      <c r="C162" s="23" t="s">
        <v>157</v>
      </c>
      <c r="D162" s="19"/>
      <c r="E162" s="19"/>
      <c r="F162" s="20"/>
      <c r="G162" s="109">
        <f>SUBTOTAL(9,G163:G163)</f>
        <v>0</v>
      </c>
    </row>
    <row r="163" spans="1:7" x14ac:dyDescent="0.25">
      <c r="A163" s="27"/>
      <c r="B163" s="99" t="s">
        <v>369</v>
      </c>
      <c r="C163" s="7" t="s">
        <v>673</v>
      </c>
      <c r="D163" s="1" t="s">
        <v>2</v>
      </c>
      <c r="E163" s="1">
        <v>2.5</v>
      </c>
      <c r="F163" s="5"/>
      <c r="G163" s="100">
        <f t="shared" ref="G163" si="52">E163*F163</f>
        <v>0</v>
      </c>
    </row>
    <row r="164" spans="1:7" x14ac:dyDescent="0.25">
      <c r="A164" s="27"/>
      <c r="B164" s="99"/>
      <c r="C164" s="11"/>
      <c r="D164" s="1"/>
      <c r="E164" s="1"/>
      <c r="F164" s="12"/>
      <c r="G164" s="107"/>
    </row>
    <row r="165" spans="1:7" x14ac:dyDescent="0.25">
      <c r="A165" s="27"/>
      <c r="B165" s="108" t="s">
        <v>104</v>
      </c>
      <c r="C165" s="23" t="s">
        <v>406</v>
      </c>
      <c r="D165" s="19"/>
      <c r="E165" s="19"/>
      <c r="F165" s="20"/>
      <c r="G165" s="109">
        <f>SUBTOTAL(9,G166:G173)</f>
        <v>0</v>
      </c>
    </row>
    <row r="166" spans="1:7" x14ac:dyDescent="0.25">
      <c r="A166" s="27"/>
      <c r="B166" s="99" t="s">
        <v>405</v>
      </c>
      <c r="C166" s="7" t="s">
        <v>407</v>
      </c>
      <c r="D166" s="1" t="s">
        <v>12</v>
      </c>
      <c r="E166" s="1">
        <v>3</v>
      </c>
      <c r="F166" s="5"/>
      <c r="G166" s="100">
        <f t="shared" ref="G166:G173" si="53">E166*F166</f>
        <v>0</v>
      </c>
    </row>
    <row r="167" spans="1:7" x14ac:dyDescent="0.25">
      <c r="A167" s="27"/>
      <c r="B167" s="99" t="s">
        <v>409</v>
      </c>
      <c r="C167" s="7" t="s">
        <v>408</v>
      </c>
      <c r="D167" s="1" t="s">
        <v>12</v>
      </c>
      <c r="E167" s="1">
        <v>0.15000000000000002</v>
      </c>
      <c r="F167" s="5"/>
      <c r="G167" s="100">
        <f t="shared" si="53"/>
        <v>0</v>
      </c>
    </row>
    <row r="168" spans="1:7" x14ac:dyDescent="0.25">
      <c r="A168" s="27"/>
      <c r="B168" s="99" t="s">
        <v>410</v>
      </c>
      <c r="C168" s="7" t="s">
        <v>412</v>
      </c>
      <c r="D168" s="1" t="s">
        <v>12</v>
      </c>
      <c r="E168" s="1">
        <v>0.64800000000000002</v>
      </c>
      <c r="F168" s="5"/>
      <c r="G168" s="100">
        <f t="shared" si="53"/>
        <v>0</v>
      </c>
    </row>
    <row r="169" spans="1:7" x14ac:dyDescent="0.25">
      <c r="A169" s="27"/>
      <c r="B169" s="99" t="s">
        <v>411</v>
      </c>
      <c r="C169" s="7" t="s">
        <v>413</v>
      </c>
      <c r="D169" s="1" t="s">
        <v>12</v>
      </c>
      <c r="E169" s="1">
        <v>5.3999999999999992E-2</v>
      </c>
      <c r="F169" s="5"/>
      <c r="G169" s="100">
        <f t="shared" si="53"/>
        <v>0</v>
      </c>
    </row>
    <row r="170" spans="1:7" x14ac:dyDescent="0.25">
      <c r="A170" s="27"/>
      <c r="B170" s="99" t="s">
        <v>418</v>
      </c>
      <c r="C170" s="7" t="s">
        <v>414</v>
      </c>
      <c r="D170" s="1" t="s">
        <v>12</v>
      </c>
      <c r="E170" s="1">
        <v>1.3719999999999997</v>
      </c>
      <c r="F170" s="5"/>
      <c r="G170" s="100">
        <f t="shared" si="53"/>
        <v>0</v>
      </c>
    </row>
    <row r="171" spans="1:7" x14ac:dyDescent="0.25">
      <c r="A171" s="27"/>
      <c r="B171" s="99" t="s">
        <v>419</v>
      </c>
      <c r="C171" s="7" t="s">
        <v>415</v>
      </c>
      <c r="D171" s="1" t="s">
        <v>12</v>
      </c>
      <c r="E171" s="1">
        <v>1.7999999999999999E-2</v>
      </c>
      <c r="F171" s="5"/>
      <c r="G171" s="100">
        <f t="shared" si="53"/>
        <v>0</v>
      </c>
    </row>
    <row r="172" spans="1:7" x14ac:dyDescent="0.25">
      <c r="A172" s="27"/>
      <c r="B172" s="99" t="s">
        <v>420</v>
      </c>
      <c r="C172" s="7" t="s">
        <v>416</v>
      </c>
      <c r="D172" s="1" t="s">
        <v>12</v>
      </c>
      <c r="E172" s="1">
        <v>0.216</v>
      </c>
      <c r="F172" s="5"/>
      <c r="G172" s="100">
        <f t="shared" si="53"/>
        <v>0</v>
      </c>
    </row>
    <row r="173" spans="1:7" x14ac:dyDescent="0.25">
      <c r="A173" s="27"/>
      <c r="B173" s="99" t="s">
        <v>421</v>
      </c>
      <c r="C173" s="7" t="s">
        <v>417</v>
      </c>
      <c r="D173" s="1" t="s">
        <v>12</v>
      </c>
      <c r="E173" s="1">
        <v>7.1999999999999995E-2</v>
      </c>
      <c r="F173" s="5"/>
      <c r="G173" s="100">
        <f t="shared" si="53"/>
        <v>0</v>
      </c>
    </row>
    <row r="174" spans="1:7" x14ac:dyDescent="0.25">
      <c r="A174" s="27"/>
      <c r="B174" s="99"/>
      <c r="C174" s="11"/>
      <c r="D174" s="1"/>
      <c r="E174" s="1"/>
      <c r="F174" s="12"/>
      <c r="G174" s="107"/>
    </row>
    <row r="175" spans="1:7" x14ac:dyDescent="0.25">
      <c r="A175" s="27"/>
      <c r="B175" s="98" t="s">
        <v>105</v>
      </c>
      <c r="C175" s="15" t="s">
        <v>3</v>
      </c>
      <c r="D175" s="14"/>
      <c r="E175" s="14"/>
      <c r="F175" s="16"/>
      <c r="G175" s="25">
        <f>SUBTOTAL(9,G176:G203)</f>
        <v>0</v>
      </c>
    </row>
    <row r="176" spans="1:7" ht="25.5" x14ac:dyDescent="0.25">
      <c r="A176" s="27"/>
      <c r="B176" s="99" t="s">
        <v>106</v>
      </c>
      <c r="C176" s="7" t="s">
        <v>674</v>
      </c>
      <c r="D176" s="1" t="s">
        <v>14</v>
      </c>
      <c r="E176" s="1">
        <v>1</v>
      </c>
      <c r="F176" s="5"/>
      <c r="G176" s="100">
        <f t="shared" ref="G176:G196" si="54">E176*F176</f>
        <v>0</v>
      </c>
    </row>
    <row r="177" spans="1:7" x14ac:dyDescent="0.25">
      <c r="A177" s="27"/>
      <c r="B177" s="99" t="s">
        <v>370</v>
      </c>
      <c r="C177" s="7" t="s">
        <v>675</v>
      </c>
      <c r="D177" s="1" t="s">
        <v>14</v>
      </c>
      <c r="E177" s="1">
        <v>6</v>
      </c>
      <c r="F177" s="5"/>
      <c r="G177" s="100">
        <f t="shared" si="54"/>
        <v>0</v>
      </c>
    </row>
    <row r="178" spans="1:7" x14ac:dyDescent="0.25">
      <c r="A178" s="27"/>
      <c r="B178" s="99" t="s">
        <v>371</v>
      </c>
      <c r="C178" s="7" t="s">
        <v>676</v>
      </c>
      <c r="D178" s="1" t="s">
        <v>14</v>
      </c>
      <c r="E178" s="1">
        <v>12</v>
      </c>
      <c r="F178" s="5"/>
      <c r="G178" s="100">
        <f t="shared" si="54"/>
        <v>0</v>
      </c>
    </row>
    <row r="179" spans="1:7" x14ac:dyDescent="0.25">
      <c r="A179" s="27"/>
      <c r="B179" s="99" t="s">
        <v>372</v>
      </c>
      <c r="C179" s="7" t="s">
        <v>677</v>
      </c>
      <c r="D179" s="1" t="s">
        <v>14</v>
      </c>
      <c r="E179" s="1">
        <v>1</v>
      </c>
      <c r="F179" s="5"/>
      <c r="G179" s="100">
        <f t="shared" si="54"/>
        <v>0</v>
      </c>
    </row>
    <row r="180" spans="1:7" ht="25.5" x14ac:dyDescent="0.25">
      <c r="A180" s="27"/>
      <c r="B180" s="99" t="s">
        <v>373</v>
      </c>
      <c r="C180" s="7" t="s">
        <v>678</v>
      </c>
      <c r="D180" s="1" t="s">
        <v>14</v>
      </c>
      <c r="E180" s="1">
        <v>3</v>
      </c>
      <c r="F180" s="5"/>
      <c r="G180" s="100">
        <f t="shared" si="54"/>
        <v>0</v>
      </c>
    </row>
    <row r="181" spans="1:7" x14ac:dyDescent="0.25">
      <c r="A181" s="27"/>
      <c r="B181" s="99" t="s">
        <v>374</v>
      </c>
      <c r="C181" s="7" t="s">
        <v>679</v>
      </c>
      <c r="D181" s="1" t="s">
        <v>2</v>
      </c>
      <c r="E181" s="1">
        <v>62.7</v>
      </c>
      <c r="F181" s="5"/>
      <c r="G181" s="100">
        <f t="shared" si="54"/>
        <v>0</v>
      </c>
    </row>
    <row r="182" spans="1:7" x14ac:dyDescent="0.25">
      <c r="A182" s="27"/>
      <c r="B182" s="99" t="s">
        <v>375</v>
      </c>
      <c r="C182" s="7" t="s">
        <v>680</v>
      </c>
      <c r="D182" s="1" t="s">
        <v>2</v>
      </c>
      <c r="E182" s="1">
        <v>2220.7999999999997</v>
      </c>
      <c r="F182" s="5"/>
      <c r="G182" s="100">
        <f t="shared" si="54"/>
        <v>0</v>
      </c>
    </row>
    <row r="183" spans="1:7" x14ac:dyDescent="0.25">
      <c r="A183" s="27"/>
      <c r="B183" s="99" t="s">
        <v>376</v>
      </c>
      <c r="C183" s="7" t="s">
        <v>681</v>
      </c>
      <c r="D183" s="1" t="s">
        <v>2</v>
      </c>
      <c r="E183" s="1">
        <v>303.89999999999998</v>
      </c>
      <c r="F183" s="5"/>
      <c r="G183" s="100">
        <f t="shared" si="54"/>
        <v>0</v>
      </c>
    </row>
    <row r="184" spans="1:7" x14ac:dyDescent="0.25">
      <c r="A184" s="27"/>
      <c r="B184" s="99" t="s">
        <v>377</v>
      </c>
      <c r="C184" s="7" t="s">
        <v>682</v>
      </c>
      <c r="D184" s="1" t="s">
        <v>2</v>
      </c>
      <c r="E184" s="1">
        <v>29.099999999999998</v>
      </c>
      <c r="F184" s="5"/>
      <c r="G184" s="100">
        <f t="shared" ref="G184:G185" si="55">E184*F184</f>
        <v>0</v>
      </c>
    </row>
    <row r="185" spans="1:7" x14ac:dyDescent="0.25">
      <c r="A185" s="27"/>
      <c r="B185" s="99" t="s">
        <v>378</v>
      </c>
      <c r="C185" s="7" t="s">
        <v>683</v>
      </c>
      <c r="D185" s="1" t="s">
        <v>2</v>
      </c>
      <c r="E185" s="1">
        <v>51</v>
      </c>
      <c r="F185" s="5"/>
      <c r="G185" s="100">
        <f t="shared" si="55"/>
        <v>0</v>
      </c>
    </row>
    <row r="186" spans="1:7" x14ac:dyDescent="0.25">
      <c r="A186" s="27"/>
      <c r="B186" s="99" t="s">
        <v>379</v>
      </c>
      <c r="C186" s="7" t="s">
        <v>684</v>
      </c>
      <c r="D186" s="1" t="s">
        <v>15</v>
      </c>
      <c r="E186" s="1">
        <v>28</v>
      </c>
      <c r="F186" s="5"/>
      <c r="G186" s="100">
        <f t="shared" si="54"/>
        <v>0</v>
      </c>
    </row>
    <row r="187" spans="1:7" x14ac:dyDescent="0.25">
      <c r="A187" s="27"/>
      <c r="B187" s="99" t="s">
        <v>380</v>
      </c>
      <c r="C187" s="7" t="s">
        <v>685</v>
      </c>
      <c r="D187" s="1" t="s">
        <v>2</v>
      </c>
      <c r="E187" s="1">
        <v>1</v>
      </c>
      <c r="F187" s="5"/>
      <c r="G187" s="100">
        <f t="shared" ref="G187" si="56">E187*F187</f>
        <v>0</v>
      </c>
    </row>
    <row r="188" spans="1:7" x14ac:dyDescent="0.25">
      <c r="A188" s="27"/>
      <c r="B188" s="99" t="s">
        <v>381</v>
      </c>
      <c r="C188" s="7" t="s">
        <v>686</v>
      </c>
      <c r="D188" s="1" t="s">
        <v>15</v>
      </c>
      <c r="E188" s="1">
        <v>55</v>
      </c>
      <c r="F188" s="5"/>
      <c r="G188" s="100">
        <f t="shared" si="54"/>
        <v>0</v>
      </c>
    </row>
    <row r="189" spans="1:7" x14ac:dyDescent="0.25">
      <c r="A189" s="27"/>
      <c r="B189" s="99" t="s">
        <v>382</v>
      </c>
      <c r="C189" s="7" t="s">
        <v>687</v>
      </c>
      <c r="D189" s="1" t="s">
        <v>15</v>
      </c>
      <c r="E189" s="1">
        <v>25</v>
      </c>
      <c r="F189" s="5"/>
      <c r="G189" s="100">
        <f t="shared" si="54"/>
        <v>0</v>
      </c>
    </row>
    <row r="190" spans="1:7" ht="25.5" x14ac:dyDescent="0.25">
      <c r="A190" s="27"/>
      <c r="B190" s="99" t="s">
        <v>383</v>
      </c>
      <c r="C190" s="7" t="s">
        <v>212</v>
      </c>
      <c r="D190" s="1" t="s">
        <v>213</v>
      </c>
      <c r="E190" s="1">
        <v>43</v>
      </c>
      <c r="F190" s="5"/>
      <c r="G190" s="100">
        <f t="shared" si="54"/>
        <v>0</v>
      </c>
    </row>
    <row r="191" spans="1:7" x14ac:dyDescent="0.25">
      <c r="A191" s="27"/>
      <c r="B191" s="99" t="s">
        <v>384</v>
      </c>
      <c r="C191" s="7" t="s">
        <v>688</v>
      </c>
      <c r="D191" s="1" t="s">
        <v>15</v>
      </c>
      <c r="E191" s="1">
        <v>347</v>
      </c>
      <c r="F191" s="5"/>
      <c r="G191" s="100">
        <f t="shared" si="54"/>
        <v>0</v>
      </c>
    </row>
    <row r="192" spans="1:7" ht="25.5" x14ac:dyDescent="0.25">
      <c r="A192" s="27"/>
      <c r="B192" s="99" t="s">
        <v>385</v>
      </c>
      <c r="C192" s="7" t="s">
        <v>689</v>
      </c>
      <c r="D192" s="1" t="s">
        <v>14</v>
      </c>
      <c r="E192" s="1">
        <v>43</v>
      </c>
      <c r="F192" s="5"/>
      <c r="G192" s="100">
        <f t="shared" si="54"/>
        <v>0</v>
      </c>
    </row>
    <row r="193" spans="1:7" x14ac:dyDescent="0.25">
      <c r="A193" s="27"/>
      <c r="B193" s="99" t="s">
        <v>386</v>
      </c>
      <c r="C193" s="7" t="s">
        <v>690</v>
      </c>
      <c r="D193" s="1" t="s">
        <v>2</v>
      </c>
      <c r="E193" s="1">
        <v>15.1</v>
      </c>
      <c r="F193" s="5"/>
      <c r="G193" s="100">
        <f t="shared" si="54"/>
        <v>0</v>
      </c>
    </row>
    <row r="194" spans="1:7" x14ac:dyDescent="0.25">
      <c r="A194" s="27"/>
      <c r="B194" s="99" t="s">
        <v>387</v>
      </c>
      <c r="C194" s="7" t="s">
        <v>691</v>
      </c>
      <c r="D194" s="1" t="s">
        <v>2</v>
      </c>
      <c r="E194" s="1">
        <v>372.7</v>
      </c>
      <c r="F194" s="5"/>
      <c r="G194" s="100">
        <f t="shared" si="54"/>
        <v>0</v>
      </c>
    </row>
    <row r="195" spans="1:7" x14ac:dyDescent="0.25">
      <c r="A195" s="27"/>
      <c r="B195" s="99" t="s">
        <v>388</v>
      </c>
      <c r="C195" s="7" t="s">
        <v>692</v>
      </c>
      <c r="D195" s="1" t="s">
        <v>2</v>
      </c>
      <c r="E195" s="1">
        <v>63.2</v>
      </c>
      <c r="F195" s="5"/>
      <c r="G195" s="100">
        <f t="shared" si="54"/>
        <v>0</v>
      </c>
    </row>
    <row r="196" spans="1:7" x14ac:dyDescent="0.25">
      <c r="A196" s="27"/>
      <c r="B196" s="99" t="s">
        <v>389</v>
      </c>
      <c r="C196" s="7" t="s">
        <v>693</v>
      </c>
      <c r="D196" s="1" t="s">
        <v>14</v>
      </c>
      <c r="E196" s="1">
        <v>70</v>
      </c>
      <c r="F196" s="5"/>
      <c r="G196" s="100">
        <f t="shared" si="54"/>
        <v>0</v>
      </c>
    </row>
    <row r="197" spans="1:7" x14ac:dyDescent="0.25">
      <c r="A197" s="27"/>
      <c r="B197" s="99" t="s">
        <v>390</v>
      </c>
      <c r="C197" s="7" t="s">
        <v>694</v>
      </c>
      <c r="D197" s="1" t="s">
        <v>2</v>
      </c>
      <c r="E197" s="1">
        <v>70</v>
      </c>
      <c r="F197" s="5"/>
      <c r="G197" s="100">
        <f t="shared" ref="G197:G203" si="57">E197*F197</f>
        <v>0</v>
      </c>
    </row>
    <row r="198" spans="1:7" x14ac:dyDescent="0.25">
      <c r="A198" s="27"/>
      <c r="B198" s="99" t="s">
        <v>391</v>
      </c>
      <c r="C198" s="7" t="s">
        <v>695</v>
      </c>
      <c r="D198" s="1" t="s">
        <v>2</v>
      </c>
      <c r="E198" s="1">
        <v>1</v>
      </c>
      <c r="F198" s="5"/>
      <c r="G198" s="100">
        <f t="shared" si="57"/>
        <v>0</v>
      </c>
    </row>
    <row r="199" spans="1:7" x14ac:dyDescent="0.25">
      <c r="A199" s="27"/>
      <c r="B199" s="99" t="s">
        <v>392</v>
      </c>
      <c r="C199" s="7" t="s">
        <v>696</v>
      </c>
      <c r="D199" s="1" t="s">
        <v>14</v>
      </c>
      <c r="E199" s="1">
        <v>1</v>
      </c>
      <c r="F199" s="5"/>
      <c r="G199" s="100">
        <f t="shared" si="57"/>
        <v>0</v>
      </c>
    </row>
    <row r="200" spans="1:7" x14ac:dyDescent="0.25">
      <c r="A200" s="27"/>
      <c r="B200" s="99" t="s">
        <v>393</v>
      </c>
      <c r="C200" s="7" t="s">
        <v>697</v>
      </c>
      <c r="D200" s="1" t="s">
        <v>14</v>
      </c>
      <c r="E200" s="1">
        <v>1</v>
      </c>
      <c r="F200" s="5"/>
      <c r="G200" s="100">
        <f t="shared" si="57"/>
        <v>0</v>
      </c>
    </row>
    <row r="201" spans="1:7" ht="25.5" x14ac:dyDescent="0.25">
      <c r="A201" s="27"/>
      <c r="B201" s="99" t="s">
        <v>394</v>
      </c>
      <c r="C201" s="7" t="s">
        <v>698</v>
      </c>
      <c r="D201" s="1" t="s">
        <v>14</v>
      </c>
      <c r="E201" s="1">
        <v>1</v>
      </c>
      <c r="F201" s="5"/>
      <c r="G201" s="100">
        <f t="shared" si="57"/>
        <v>0</v>
      </c>
    </row>
    <row r="202" spans="1:7" x14ac:dyDescent="0.25">
      <c r="A202" s="27"/>
      <c r="B202" s="99" t="s">
        <v>422</v>
      </c>
      <c r="C202" s="7" t="s">
        <v>699</v>
      </c>
      <c r="D202" s="1" t="s">
        <v>14</v>
      </c>
      <c r="E202" s="1">
        <v>1</v>
      </c>
      <c r="F202" s="5"/>
      <c r="G202" s="100">
        <f t="shared" si="57"/>
        <v>0</v>
      </c>
    </row>
    <row r="203" spans="1:7" x14ac:dyDescent="0.25">
      <c r="A203" s="27"/>
      <c r="B203" s="99" t="s">
        <v>423</v>
      </c>
      <c r="C203" s="7" t="s">
        <v>700</v>
      </c>
      <c r="D203" s="1" t="s">
        <v>14</v>
      </c>
      <c r="E203" s="1">
        <v>1</v>
      </c>
      <c r="F203" s="5"/>
      <c r="G203" s="100">
        <f t="shared" si="57"/>
        <v>0</v>
      </c>
    </row>
    <row r="204" spans="1:7" x14ac:dyDescent="0.25">
      <c r="A204" s="27"/>
      <c r="B204" s="99"/>
      <c r="C204" s="11"/>
      <c r="D204" s="1"/>
      <c r="E204" s="1"/>
      <c r="F204" s="12"/>
      <c r="G204" s="107"/>
    </row>
    <row r="205" spans="1:7" x14ac:dyDescent="0.25">
      <c r="A205" s="27"/>
      <c r="B205" s="98" t="s">
        <v>107</v>
      </c>
      <c r="C205" s="15" t="s">
        <v>138</v>
      </c>
      <c r="D205" s="14"/>
      <c r="E205" s="14"/>
      <c r="F205" s="16"/>
      <c r="G205" s="25">
        <f>SUBTOTAL(9,G206:G213)</f>
        <v>0</v>
      </c>
    </row>
    <row r="206" spans="1:7" x14ac:dyDescent="0.25">
      <c r="A206" s="27"/>
      <c r="B206" s="99" t="s">
        <v>109</v>
      </c>
      <c r="C206" s="7" t="s">
        <v>701</v>
      </c>
      <c r="D206" s="1" t="s">
        <v>14</v>
      </c>
      <c r="E206" s="1">
        <v>1</v>
      </c>
      <c r="F206" s="5"/>
      <c r="G206" s="100">
        <f t="shared" ref="G206" si="58">E206*F206</f>
        <v>0</v>
      </c>
    </row>
    <row r="207" spans="1:7" x14ac:dyDescent="0.25">
      <c r="A207" s="27"/>
      <c r="B207" s="99" t="s">
        <v>110</v>
      </c>
      <c r="C207" s="7" t="s">
        <v>702</v>
      </c>
      <c r="D207" s="1" t="s">
        <v>14</v>
      </c>
      <c r="E207" s="1">
        <v>1</v>
      </c>
      <c r="F207" s="5"/>
      <c r="G207" s="100">
        <f t="shared" ref="G207:G211" si="59">E207*F207</f>
        <v>0</v>
      </c>
    </row>
    <row r="208" spans="1:7" x14ac:dyDescent="0.25">
      <c r="A208" s="27"/>
      <c r="B208" s="99" t="s">
        <v>111</v>
      </c>
      <c r="C208" s="7" t="s">
        <v>703</v>
      </c>
      <c r="D208" s="1" t="s">
        <v>14</v>
      </c>
      <c r="E208" s="1">
        <v>1</v>
      </c>
      <c r="F208" s="5"/>
      <c r="G208" s="100">
        <f t="shared" si="59"/>
        <v>0</v>
      </c>
    </row>
    <row r="209" spans="1:7" x14ac:dyDescent="0.25">
      <c r="A209" s="27"/>
      <c r="B209" s="99" t="s">
        <v>112</v>
      </c>
      <c r="C209" s="7" t="s">
        <v>688</v>
      </c>
      <c r="D209" s="1" t="s">
        <v>15</v>
      </c>
      <c r="E209" s="1">
        <v>47</v>
      </c>
      <c r="F209" s="5"/>
      <c r="G209" s="100">
        <f t="shared" si="59"/>
        <v>0</v>
      </c>
    </row>
    <row r="210" spans="1:7" x14ac:dyDescent="0.25">
      <c r="A210" s="27"/>
      <c r="B210" s="99" t="s">
        <v>113</v>
      </c>
      <c r="C210" s="7" t="s">
        <v>704</v>
      </c>
      <c r="D210" s="1" t="s">
        <v>2</v>
      </c>
      <c r="E210" s="1">
        <v>681.8</v>
      </c>
      <c r="F210" s="5"/>
      <c r="G210" s="100">
        <f t="shared" si="59"/>
        <v>0</v>
      </c>
    </row>
    <row r="211" spans="1:7" x14ac:dyDescent="0.25">
      <c r="A211" s="27"/>
      <c r="B211" s="99" t="s">
        <v>114</v>
      </c>
      <c r="C211" s="7" t="s">
        <v>705</v>
      </c>
      <c r="D211" s="1" t="s">
        <v>14</v>
      </c>
      <c r="E211" s="1">
        <v>11</v>
      </c>
      <c r="F211" s="5"/>
      <c r="G211" s="100">
        <f t="shared" si="59"/>
        <v>0</v>
      </c>
    </row>
    <row r="212" spans="1:7" x14ac:dyDescent="0.25">
      <c r="A212" s="27"/>
      <c r="B212" s="99" t="s">
        <v>115</v>
      </c>
      <c r="C212" s="7" t="s">
        <v>706</v>
      </c>
      <c r="D212" s="1" t="s">
        <v>2</v>
      </c>
      <c r="E212" s="1">
        <v>88.1</v>
      </c>
      <c r="F212" s="5"/>
      <c r="G212" s="100">
        <f t="shared" ref="G212:G213" si="60">E212*F212</f>
        <v>0</v>
      </c>
    </row>
    <row r="213" spans="1:7" x14ac:dyDescent="0.25">
      <c r="A213" s="27"/>
      <c r="B213" s="99" t="s">
        <v>395</v>
      </c>
      <c r="C213" s="7" t="s">
        <v>707</v>
      </c>
      <c r="D213" s="1" t="s">
        <v>14</v>
      </c>
      <c r="E213" s="1">
        <v>3</v>
      </c>
      <c r="F213" s="5"/>
      <c r="G213" s="100">
        <f t="shared" si="60"/>
        <v>0</v>
      </c>
    </row>
    <row r="214" spans="1:7" x14ac:dyDescent="0.25">
      <c r="A214" s="27"/>
      <c r="B214" s="99"/>
      <c r="C214" s="11"/>
      <c r="D214" s="1"/>
      <c r="E214" s="1"/>
      <c r="F214" s="12"/>
      <c r="G214" s="107"/>
    </row>
    <row r="215" spans="1:7" x14ac:dyDescent="0.25">
      <c r="A215" s="27"/>
      <c r="B215" s="98" t="s">
        <v>116</v>
      </c>
      <c r="C215" s="15" t="s">
        <v>142</v>
      </c>
      <c r="D215" s="14"/>
      <c r="E215" s="14"/>
      <c r="F215" s="16"/>
      <c r="G215" s="25">
        <f>SUBTOTAL(9,G216:G222)</f>
        <v>0</v>
      </c>
    </row>
    <row r="216" spans="1:7" x14ac:dyDescent="0.25">
      <c r="A216" s="27"/>
      <c r="B216" s="99" t="s">
        <v>117</v>
      </c>
      <c r="C216" s="7" t="s">
        <v>708</v>
      </c>
      <c r="D216" s="1" t="s">
        <v>14</v>
      </c>
      <c r="E216" s="1">
        <v>2</v>
      </c>
      <c r="F216" s="5"/>
      <c r="G216" s="100">
        <f t="shared" ref="G216" si="61">E216*F216</f>
        <v>0</v>
      </c>
    </row>
    <row r="217" spans="1:7" x14ac:dyDescent="0.25">
      <c r="A217" s="27"/>
      <c r="B217" s="99" t="s">
        <v>118</v>
      </c>
      <c r="C217" s="7" t="s">
        <v>709</v>
      </c>
      <c r="D217" s="1" t="s">
        <v>14</v>
      </c>
      <c r="E217" s="1">
        <v>2</v>
      </c>
      <c r="F217" s="5"/>
      <c r="G217" s="100">
        <f t="shared" ref="G217:G219" si="62">E217*F217</f>
        <v>0</v>
      </c>
    </row>
    <row r="218" spans="1:7" ht="25.5" x14ac:dyDescent="0.25">
      <c r="A218" s="27"/>
      <c r="B218" s="99" t="s">
        <v>119</v>
      </c>
      <c r="C218" s="7" t="s">
        <v>710</v>
      </c>
      <c r="D218" s="1" t="s">
        <v>14</v>
      </c>
      <c r="E218" s="1">
        <v>1</v>
      </c>
      <c r="F218" s="5"/>
      <c r="G218" s="100">
        <f t="shared" si="62"/>
        <v>0</v>
      </c>
    </row>
    <row r="219" spans="1:7" ht="25.5" x14ac:dyDescent="0.25">
      <c r="A219" s="27"/>
      <c r="B219" s="99" t="s">
        <v>120</v>
      </c>
      <c r="C219" s="7" t="s">
        <v>161</v>
      </c>
      <c r="D219" s="1" t="s">
        <v>14</v>
      </c>
      <c r="E219" s="1">
        <v>3</v>
      </c>
      <c r="F219" s="5"/>
      <c r="G219" s="100">
        <f t="shared" si="62"/>
        <v>0</v>
      </c>
    </row>
    <row r="220" spans="1:7" ht="25.5" x14ac:dyDescent="0.25">
      <c r="A220" s="27"/>
      <c r="B220" s="99" t="s">
        <v>121</v>
      </c>
      <c r="C220" s="7" t="s">
        <v>711</v>
      </c>
      <c r="D220" s="1" t="s">
        <v>14</v>
      </c>
      <c r="E220" s="1">
        <v>4</v>
      </c>
      <c r="F220" s="5"/>
      <c r="G220" s="100">
        <f t="shared" ref="G220" si="63">E220*F220</f>
        <v>0</v>
      </c>
    </row>
    <row r="221" spans="1:7" ht="25.5" x14ac:dyDescent="0.25">
      <c r="A221" s="27"/>
      <c r="B221" s="101" t="s">
        <v>122</v>
      </c>
      <c r="C221" s="86" t="s">
        <v>712</v>
      </c>
      <c r="D221" s="85" t="s">
        <v>14</v>
      </c>
      <c r="E221" s="85">
        <v>4</v>
      </c>
      <c r="F221" s="87"/>
      <c r="G221" s="102">
        <f>E221*F221</f>
        <v>0</v>
      </c>
    </row>
    <row r="222" spans="1:7" x14ac:dyDescent="0.25">
      <c r="A222" s="27"/>
      <c r="B222" s="99" t="s">
        <v>123</v>
      </c>
      <c r="C222" s="7" t="s">
        <v>713</v>
      </c>
      <c r="D222" s="1" t="s">
        <v>2</v>
      </c>
      <c r="E222" s="1">
        <v>4.5999999999999996</v>
      </c>
      <c r="F222" s="5"/>
      <c r="G222" s="100">
        <f t="shared" ref="G222" si="64">E222*F222</f>
        <v>0</v>
      </c>
    </row>
    <row r="223" spans="1:7" x14ac:dyDescent="0.25">
      <c r="A223" s="27"/>
      <c r="B223" s="99"/>
      <c r="C223" s="11"/>
      <c r="D223" s="1"/>
      <c r="E223" s="1"/>
      <c r="F223" s="12"/>
      <c r="G223" s="107"/>
    </row>
    <row r="224" spans="1:7" x14ac:dyDescent="0.25">
      <c r="A224" s="27"/>
      <c r="B224" s="98" t="s">
        <v>130</v>
      </c>
      <c r="C224" s="15" t="s">
        <v>153</v>
      </c>
      <c r="D224" s="14"/>
      <c r="E224" s="14"/>
      <c r="F224" s="16"/>
      <c r="G224" s="25">
        <f>SUBTOTAL(9,G225:G230)</f>
        <v>0</v>
      </c>
    </row>
    <row r="225" spans="1:7" x14ac:dyDescent="0.25">
      <c r="A225" s="27"/>
      <c r="B225" s="99" t="s">
        <v>131</v>
      </c>
      <c r="C225" s="7" t="s">
        <v>154</v>
      </c>
      <c r="D225" s="1" t="s">
        <v>14</v>
      </c>
      <c r="E225" s="1">
        <v>2</v>
      </c>
      <c r="F225" s="5"/>
      <c r="G225" s="100">
        <f t="shared" ref="G225:G227" si="65">E225*F225</f>
        <v>0</v>
      </c>
    </row>
    <row r="226" spans="1:7" x14ac:dyDescent="0.25">
      <c r="A226" s="27"/>
      <c r="B226" s="99" t="s">
        <v>132</v>
      </c>
      <c r="C226" s="7" t="s">
        <v>714</v>
      </c>
      <c r="D226" s="1" t="s">
        <v>15</v>
      </c>
      <c r="E226" s="1">
        <v>6</v>
      </c>
      <c r="F226" s="5"/>
      <c r="G226" s="100">
        <f t="shared" si="65"/>
        <v>0</v>
      </c>
    </row>
    <row r="227" spans="1:7" x14ac:dyDescent="0.25">
      <c r="A227" s="27"/>
      <c r="B227" s="99" t="s">
        <v>133</v>
      </c>
      <c r="C227" s="7" t="s">
        <v>715</v>
      </c>
      <c r="D227" s="1" t="s">
        <v>15</v>
      </c>
      <c r="E227" s="1">
        <v>2</v>
      </c>
      <c r="F227" s="5"/>
      <c r="G227" s="100">
        <f t="shared" si="65"/>
        <v>0</v>
      </c>
    </row>
    <row r="228" spans="1:7" x14ac:dyDescent="0.25">
      <c r="A228" s="27"/>
      <c r="B228" s="99" t="s">
        <v>134</v>
      </c>
      <c r="C228" s="7" t="s">
        <v>156</v>
      </c>
      <c r="D228" s="1" t="s">
        <v>14</v>
      </c>
      <c r="E228" s="1">
        <v>1</v>
      </c>
      <c r="F228" s="5"/>
      <c r="G228" s="100">
        <f t="shared" ref="G228" si="66">E228*F228</f>
        <v>0</v>
      </c>
    </row>
    <row r="229" spans="1:7" ht="25.5" x14ac:dyDescent="0.25">
      <c r="A229" s="27"/>
      <c r="B229" s="104" t="s">
        <v>135</v>
      </c>
      <c r="C229" s="92" t="s">
        <v>165</v>
      </c>
      <c r="D229" s="91" t="s">
        <v>15</v>
      </c>
      <c r="E229" s="91">
        <v>8</v>
      </c>
      <c r="F229" s="93"/>
      <c r="G229" s="105">
        <f>E229*F229</f>
        <v>0</v>
      </c>
    </row>
    <row r="230" spans="1:7" ht="25.5" x14ac:dyDescent="0.25">
      <c r="A230" s="27"/>
      <c r="B230" s="99" t="s">
        <v>136</v>
      </c>
      <c r="C230" s="7" t="s">
        <v>716</v>
      </c>
      <c r="D230" s="1" t="s">
        <v>14</v>
      </c>
      <c r="E230" s="1">
        <v>1</v>
      </c>
      <c r="F230" s="5"/>
      <c r="G230" s="100">
        <f t="shared" ref="G230" si="67">E230*F230</f>
        <v>0</v>
      </c>
    </row>
    <row r="231" spans="1:7" x14ac:dyDescent="0.25">
      <c r="A231" s="27"/>
      <c r="B231" s="99"/>
      <c r="C231" s="11"/>
      <c r="D231" s="1"/>
      <c r="E231" s="1"/>
      <c r="F231" s="12"/>
      <c r="G231" s="107"/>
    </row>
    <row r="232" spans="1:7" x14ac:dyDescent="0.25">
      <c r="A232" s="27"/>
      <c r="B232" s="98" t="s">
        <v>137</v>
      </c>
      <c r="C232" s="15" t="s">
        <v>146</v>
      </c>
      <c r="D232" s="14"/>
      <c r="E232" s="14"/>
      <c r="F232" s="16"/>
      <c r="G232" s="25">
        <f>SUBTOTAL(9,G233:G234)</f>
        <v>0</v>
      </c>
    </row>
    <row r="233" spans="1:7" x14ac:dyDescent="0.25">
      <c r="A233" s="27"/>
      <c r="B233" s="99" t="s">
        <v>139</v>
      </c>
      <c r="C233" s="7" t="s">
        <v>717</v>
      </c>
      <c r="D233" s="1" t="s">
        <v>11</v>
      </c>
      <c r="E233" s="1">
        <v>0.5</v>
      </c>
      <c r="F233" s="5"/>
      <c r="G233" s="100">
        <f t="shared" ref="G233" si="68">E233*F233</f>
        <v>0</v>
      </c>
    </row>
    <row r="234" spans="1:7" x14ac:dyDescent="0.25">
      <c r="A234" s="27"/>
      <c r="B234" s="99" t="s">
        <v>140</v>
      </c>
      <c r="C234" s="7" t="s">
        <v>718</v>
      </c>
      <c r="D234" s="1" t="s">
        <v>11</v>
      </c>
      <c r="E234" s="1">
        <v>1.2599999999999998</v>
      </c>
      <c r="F234" s="5"/>
      <c r="G234" s="100">
        <f t="shared" ref="G234" si="69">E234*F234</f>
        <v>0</v>
      </c>
    </row>
    <row r="235" spans="1:7" x14ac:dyDescent="0.25">
      <c r="A235" s="27"/>
      <c r="B235" s="99"/>
      <c r="C235" s="11"/>
      <c r="D235" s="1"/>
      <c r="E235" s="1"/>
      <c r="F235" s="12"/>
      <c r="G235" s="107"/>
    </row>
    <row r="236" spans="1:7" x14ac:dyDescent="0.25">
      <c r="A236" s="27"/>
      <c r="B236" s="98" t="s">
        <v>143</v>
      </c>
      <c r="C236" s="15" t="s">
        <v>6</v>
      </c>
      <c r="D236" s="14" t="s">
        <v>16</v>
      </c>
      <c r="E236" s="14"/>
      <c r="F236" s="16"/>
      <c r="G236" s="25">
        <f>SUBTOTAL(9,G237)</f>
        <v>0</v>
      </c>
    </row>
    <row r="237" spans="1:7" x14ac:dyDescent="0.25">
      <c r="A237" s="27"/>
      <c r="B237" s="99" t="s">
        <v>141</v>
      </c>
      <c r="C237" s="7" t="s">
        <v>719</v>
      </c>
      <c r="D237" s="1" t="s">
        <v>11</v>
      </c>
      <c r="E237" s="1">
        <v>305.12</v>
      </c>
      <c r="F237" s="5"/>
      <c r="G237" s="100">
        <f t="shared" ref="G237" si="70">E237*F237</f>
        <v>0</v>
      </c>
    </row>
    <row r="238" spans="1:7" x14ac:dyDescent="0.25">
      <c r="A238" s="27"/>
      <c r="B238" s="99"/>
      <c r="C238" s="7"/>
      <c r="D238" s="1"/>
      <c r="E238" s="1"/>
      <c r="F238" s="5"/>
      <c r="G238" s="100"/>
    </row>
    <row r="239" spans="1:7" x14ac:dyDescent="0.25">
      <c r="A239" s="28"/>
      <c r="B239" s="98"/>
      <c r="C239" s="15" t="s">
        <v>173</v>
      </c>
      <c r="D239" s="14"/>
      <c r="E239" s="14"/>
      <c r="F239" s="16"/>
      <c r="G239" s="25">
        <f>SUBTOTAL(9,G240:G408)</f>
        <v>0</v>
      </c>
    </row>
    <row r="240" spans="1:7" ht="7.15" customHeight="1" x14ac:dyDescent="0.25">
      <c r="A240" s="28"/>
      <c r="B240" s="99"/>
      <c r="C240" s="7"/>
      <c r="D240" s="1"/>
      <c r="E240" s="1"/>
      <c r="F240" s="5"/>
      <c r="G240" s="100"/>
    </row>
    <row r="241" spans="1:7" x14ac:dyDescent="0.25">
      <c r="A241" s="28"/>
      <c r="B241" s="98" t="s">
        <v>144</v>
      </c>
      <c r="C241" s="15" t="s">
        <v>1</v>
      </c>
      <c r="D241" s="14"/>
      <c r="E241" s="14"/>
      <c r="F241" s="16"/>
      <c r="G241" s="25">
        <f>SUBTOTAL(9,G242:G246)</f>
        <v>0</v>
      </c>
    </row>
    <row r="242" spans="1:7" x14ac:dyDescent="0.25">
      <c r="A242" s="28"/>
      <c r="B242" s="99" t="s">
        <v>145</v>
      </c>
      <c r="C242" s="7" t="s">
        <v>720</v>
      </c>
      <c r="D242" s="1" t="s">
        <v>11</v>
      </c>
      <c r="E242" s="1">
        <v>115.456</v>
      </c>
      <c r="F242" s="5"/>
      <c r="G242" s="100">
        <f t="shared" ref="G242:G246" si="71">E242*F242</f>
        <v>0</v>
      </c>
    </row>
    <row r="243" spans="1:7" ht="25.5" x14ac:dyDescent="0.25">
      <c r="A243" s="28"/>
      <c r="B243" s="99" t="s">
        <v>147</v>
      </c>
      <c r="C243" s="7" t="s">
        <v>124</v>
      </c>
      <c r="D243" s="1" t="s">
        <v>11</v>
      </c>
      <c r="E243" s="1">
        <v>43.839999999999989</v>
      </c>
      <c r="F243" s="5"/>
      <c r="G243" s="100">
        <f t="shared" si="71"/>
        <v>0</v>
      </c>
    </row>
    <row r="244" spans="1:7" ht="25.5" x14ac:dyDescent="0.25">
      <c r="A244" s="28"/>
      <c r="B244" s="99" t="s">
        <v>148</v>
      </c>
      <c r="C244" s="7" t="s">
        <v>721</v>
      </c>
      <c r="D244" s="1" t="s">
        <v>11</v>
      </c>
      <c r="E244" s="1">
        <v>139.88</v>
      </c>
      <c r="F244" s="5"/>
      <c r="G244" s="100">
        <f t="shared" si="71"/>
        <v>0</v>
      </c>
    </row>
    <row r="245" spans="1:7" x14ac:dyDescent="0.25">
      <c r="A245" s="28"/>
      <c r="B245" s="101" t="s">
        <v>155</v>
      </c>
      <c r="C245" s="86" t="s">
        <v>722</v>
      </c>
      <c r="D245" s="85" t="s">
        <v>11</v>
      </c>
      <c r="E245" s="85">
        <v>49.7</v>
      </c>
      <c r="F245" s="87"/>
      <c r="G245" s="102">
        <f>E245*F245</f>
        <v>0</v>
      </c>
    </row>
    <row r="246" spans="1:7" ht="25.5" x14ac:dyDescent="0.25">
      <c r="A246" s="28"/>
      <c r="B246" s="99" t="s">
        <v>164</v>
      </c>
      <c r="C246" s="7" t="s">
        <v>563</v>
      </c>
      <c r="D246" s="1" t="s">
        <v>11</v>
      </c>
      <c r="E246" s="1">
        <v>109.58</v>
      </c>
      <c r="F246" s="5"/>
      <c r="G246" s="100">
        <f t="shared" si="71"/>
        <v>0</v>
      </c>
    </row>
    <row r="247" spans="1:7" x14ac:dyDescent="0.25">
      <c r="A247" s="28"/>
      <c r="B247" s="99"/>
      <c r="C247" s="7"/>
      <c r="D247" s="1"/>
      <c r="E247" s="1"/>
      <c r="F247" s="5"/>
      <c r="G247" s="100"/>
    </row>
    <row r="248" spans="1:7" x14ac:dyDescent="0.25">
      <c r="A248" s="28"/>
      <c r="B248" s="98" t="s">
        <v>149</v>
      </c>
      <c r="C248" s="15" t="s">
        <v>44</v>
      </c>
      <c r="D248" s="14"/>
      <c r="E248" s="14"/>
      <c r="F248" s="16"/>
      <c r="G248" s="25">
        <f>SUBTOTAL(9,G249:G258)</f>
        <v>0</v>
      </c>
    </row>
    <row r="249" spans="1:7" x14ac:dyDescent="0.25">
      <c r="A249" s="28"/>
      <c r="B249" s="99" t="s">
        <v>151</v>
      </c>
      <c r="C249" s="7" t="s">
        <v>723</v>
      </c>
      <c r="D249" s="1" t="s">
        <v>12</v>
      </c>
      <c r="E249" s="1">
        <v>57.817499999999988</v>
      </c>
      <c r="F249" s="5"/>
      <c r="G249" s="100">
        <f t="shared" ref="G249:G258" si="72">E249*F249</f>
        <v>0</v>
      </c>
    </row>
    <row r="250" spans="1:7" x14ac:dyDescent="0.25">
      <c r="A250" s="28"/>
      <c r="B250" s="99" t="s">
        <v>158</v>
      </c>
      <c r="C250" s="7" t="s">
        <v>45</v>
      </c>
      <c r="D250" s="1" t="s">
        <v>11</v>
      </c>
      <c r="E250" s="1">
        <v>63.844999999999992</v>
      </c>
      <c r="F250" s="5"/>
      <c r="G250" s="100">
        <f t="shared" si="72"/>
        <v>0</v>
      </c>
    </row>
    <row r="251" spans="1:7" x14ac:dyDescent="0.25">
      <c r="A251" s="28"/>
      <c r="B251" s="99" t="s">
        <v>159</v>
      </c>
      <c r="C251" s="7" t="s">
        <v>724</v>
      </c>
      <c r="D251" s="1" t="s">
        <v>12</v>
      </c>
      <c r="E251" s="1">
        <v>1.4222500000000002</v>
      </c>
      <c r="F251" s="5"/>
      <c r="G251" s="100">
        <f t="shared" si="72"/>
        <v>0</v>
      </c>
    </row>
    <row r="252" spans="1:7" x14ac:dyDescent="0.25">
      <c r="A252" s="28"/>
      <c r="B252" s="99" t="s">
        <v>396</v>
      </c>
      <c r="C252" s="7" t="s">
        <v>725</v>
      </c>
      <c r="D252" s="1" t="s">
        <v>12</v>
      </c>
      <c r="E252" s="1">
        <v>46.795249999999989</v>
      </c>
      <c r="F252" s="5"/>
      <c r="G252" s="100">
        <f t="shared" si="72"/>
        <v>0</v>
      </c>
    </row>
    <row r="253" spans="1:7" x14ac:dyDescent="0.25">
      <c r="A253" s="28"/>
      <c r="B253" s="99" t="s">
        <v>397</v>
      </c>
      <c r="C253" s="7" t="s">
        <v>726</v>
      </c>
      <c r="D253" s="1" t="s">
        <v>11</v>
      </c>
      <c r="E253" s="1">
        <v>93.16</v>
      </c>
      <c r="F253" s="5"/>
      <c r="G253" s="100">
        <f t="shared" si="72"/>
        <v>0</v>
      </c>
    </row>
    <row r="254" spans="1:7" x14ac:dyDescent="0.25">
      <c r="A254" s="28"/>
      <c r="B254" s="99" t="s">
        <v>398</v>
      </c>
      <c r="C254" s="7" t="s">
        <v>727</v>
      </c>
      <c r="D254" s="1" t="s">
        <v>13</v>
      </c>
      <c r="E254" s="1">
        <v>601.79999999999995</v>
      </c>
      <c r="F254" s="5"/>
      <c r="G254" s="100">
        <f t="shared" si="72"/>
        <v>0</v>
      </c>
    </row>
    <row r="255" spans="1:7" x14ac:dyDescent="0.25">
      <c r="A255" s="28"/>
      <c r="B255" s="99" t="s">
        <v>433</v>
      </c>
      <c r="C255" s="7" t="s">
        <v>728</v>
      </c>
      <c r="D255" s="1" t="s">
        <v>13</v>
      </c>
      <c r="E255" s="1">
        <v>97.5</v>
      </c>
      <c r="F255" s="5"/>
      <c r="G255" s="100">
        <f t="shared" si="72"/>
        <v>0</v>
      </c>
    </row>
    <row r="256" spans="1:7" x14ac:dyDescent="0.25">
      <c r="A256" s="28"/>
      <c r="B256" s="99" t="s">
        <v>434</v>
      </c>
      <c r="C256" s="7" t="s">
        <v>729</v>
      </c>
      <c r="D256" s="1" t="s">
        <v>12</v>
      </c>
      <c r="E256" s="1">
        <v>9.6</v>
      </c>
      <c r="F256" s="5"/>
      <c r="G256" s="100">
        <f t="shared" si="72"/>
        <v>0</v>
      </c>
    </row>
    <row r="257" spans="1:7" x14ac:dyDescent="0.25">
      <c r="A257" s="28"/>
      <c r="B257" s="99" t="s">
        <v>435</v>
      </c>
      <c r="C257" s="7" t="s">
        <v>730</v>
      </c>
      <c r="D257" s="1" t="s">
        <v>12</v>
      </c>
      <c r="E257" s="1">
        <v>9.6</v>
      </c>
      <c r="F257" s="5"/>
      <c r="G257" s="100">
        <f t="shared" si="72"/>
        <v>0</v>
      </c>
    </row>
    <row r="258" spans="1:7" ht="25.5" x14ac:dyDescent="0.25">
      <c r="A258" s="28"/>
      <c r="B258" s="99" t="s">
        <v>168</v>
      </c>
      <c r="C258" s="7" t="s">
        <v>731</v>
      </c>
      <c r="D258" s="1" t="s">
        <v>11</v>
      </c>
      <c r="E258" s="1">
        <v>93.16</v>
      </c>
      <c r="F258" s="5"/>
      <c r="G258" s="100">
        <f t="shared" si="72"/>
        <v>0</v>
      </c>
    </row>
    <row r="259" spans="1:7" x14ac:dyDescent="0.25">
      <c r="A259" s="28"/>
      <c r="B259" s="99"/>
      <c r="C259" s="7"/>
      <c r="D259" s="1"/>
      <c r="E259" s="1"/>
      <c r="F259" s="5"/>
      <c r="G259" s="100"/>
    </row>
    <row r="260" spans="1:7" x14ac:dyDescent="0.25">
      <c r="A260" s="28"/>
      <c r="B260" s="98" t="s">
        <v>160</v>
      </c>
      <c r="C260" s="15" t="s">
        <v>48</v>
      </c>
      <c r="D260" s="14"/>
      <c r="E260" s="14"/>
      <c r="F260" s="16"/>
      <c r="G260" s="25">
        <f>SUBTOTAL(9,G261:G265)</f>
        <v>0</v>
      </c>
    </row>
    <row r="261" spans="1:7" x14ac:dyDescent="0.25">
      <c r="A261" s="28"/>
      <c r="B261" s="99" t="s">
        <v>150</v>
      </c>
      <c r="C261" s="7" t="s">
        <v>732</v>
      </c>
      <c r="D261" s="1" t="s">
        <v>11</v>
      </c>
      <c r="E261" s="1">
        <v>175.98000000000002</v>
      </c>
      <c r="F261" s="5"/>
      <c r="G261" s="100">
        <f t="shared" ref="G261:G265" si="73">E261*F261</f>
        <v>0</v>
      </c>
    </row>
    <row r="262" spans="1:7" x14ac:dyDescent="0.25">
      <c r="A262" s="28"/>
      <c r="B262" s="99" t="s">
        <v>399</v>
      </c>
      <c r="C262" s="7" t="s">
        <v>727</v>
      </c>
      <c r="D262" s="1" t="s">
        <v>13</v>
      </c>
      <c r="E262" s="1">
        <v>735.3</v>
      </c>
      <c r="F262" s="5"/>
      <c r="G262" s="100">
        <f t="shared" si="73"/>
        <v>0</v>
      </c>
    </row>
    <row r="263" spans="1:7" x14ac:dyDescent="0.25">
      <c r="A263" s="28"/>
      <c r="B263" s="99" t="s">
        <v>400</v>
      </c>
      <c r="C263" s="7" t="s">
        <v>728</v>
      </c>
      <c r="D263" s="1" t="s">
        <v>13</v>
      </c>
      <c r="E263" s="1">
        <v>227.70000000000002</v>
      </c>
      <c r="F263" s="5"/>
      <c r="G263" s="100">
        <f t="shared" si="73"/>
        <v>0</v>
      </c>
    </row>
    <row r="264" spans="1:7" x14ac:dyDescent="0.25">
      <c r="A264" s="28"/>
      <c r="B264" s="99" t="s">
        <v>401</v>
      </c>
      <c r="C264" s="7" t="s">
        <v>729</v>
      </c>
      <c r="D264" s="1" t="s">
        <v>12</v>
      </c>
      <c r="E264" s="1">
        <v>23.588000000000001</v>
      </c>
      <c r="F264" s="5"/>
      <c r="G264" s="100">
        <f t="shared" si="73"/>
        <v>0</v>
      </c>
    </row>
    <row r="265" spans="1:7" x14ac:dyDescent="0.25">
      <c r="A265" s="28"/>
      <c r="B265" s="99" t="s">
        <v>402</v>
      </c>
      <c r="C265" s="7" t="s">
        <v>733</v>
      </c>
      <c r="D265" s="1" t="s">
        <v>12</v>
      </c>
      <c r="E265" s="1">
        <v>23.588000000000001</v>
      </c>
      <c r="F265" s="5"/>
      <c r="G265" s="100">
        <f t="shared" si="73"/>
        <v>0</v>
      </c>
    </row>
    <row r="266" spans="1:7" x14ac:dyDescent="0.25">
      <c r="A266" s="28"/>
      <c r="B266" s="99"/>
      <c r="C266" s="7"/>
      <c r="D266" s="1"/>
      <c r="E266" s="1"/>
      <c r="F266" s="5"/>
      <c r="G266" s="100"/>
    </row>
    <row r="267" spans="1:7" x14ac:dyDescent="0.25">
      <c r="A267" s="28"/>
      <c r="B267" s="98" t="s">
        <v>176</v>
      </c>
      <c r="C267" s="15" t="s">
        <v>72</v>
      </c>
      <c r="D267" s="14"/>
      <c r="E267" s="14"/>
      <c r="F267" s="16"/>
      <c r="G267" s="25">
        <f>SUBTOTAL(9,G268:G273)</f>
        <v>0</v>
      </c>
    </row>
    <row r="268" spans="1:7" x14ac:dyDescent="0.25">
      <c r="A268" s="28"/>
      <c r="B268" s="99" t="s">
        <v>177</v>
      </c>
      <c r="C268" s="7" t="s">
        <v>583</v>
      </c>
      <c r="D268" s="1" t="s">
        <v>11</v>
      </c>
      <c r="E268" s="1">
        <v>222.16000000000003</v>
      </c>
      <c r="F268" s="5"/>
      <c r="G268" s="100">
        <f t="shared" ref="G268:G269" si="74">E268*F268</f>
        <v>0</v>
      </c>
    </row>
    <row r="269" spans="1:7" x14ac:dyDescent="0.25">
      <c r="A269" s="28"/>
      <c r="B269" s="99" t="s">
        <v>178</v>
      </c>
      <c r="C269" s="7" t="s">
        <v>585</v>
      </c>
      <c r="D269" s="1" t="s">
        <v>14</v>
      </c>
      <c r="E269" s="1">
        <v>415</v>
      </c>
      <c r="F269" s="5"/>
      <c r="G269" s="100">
        <f t="shared" si="74"/>
        <v>0</v>
      </c>
    </row>
    <row r="270" spans="1:7" x14ac:dyDescent="0.25">
      <c r="A270" s="28"/>
      <c r="B270" s="101" t="s">
        <v>436</v>
      </c>
      <c r="C270" s="86" t="s">
        <v>586</v>
      </c>
      <c r="D270" s="85" t="s">
        <v>12</v>
      </c>
      <c r="E270" s="85">
        <v>0.13200000000000001</v>
      </c>
      <c r="F270" s="87"/>
      <c r="G270" s="102">
        <f t="shared" ref="G270:G273" si="75">E270*F270</f>
        <v>0</v>
      </c>
    </row>
    <row r="271" spans="1:7" x14ac:dyDescent="0.25">
      <c r="A271" s="28"/>
      <c r="B271" s="101"/>
      <c r="C271" s="117" t="s">
        <v>432</v>
      </c>
      <c r="D271" s="85"/>
      <c r="E271" s="85"/>
      <c r="F271" s="87"/>
      <c r="G271" s="102"/>
    </row>
    <row r="272" spans="1:7" x14ac:dyDescent="0.25">
      <c r="A272" s="28"/>
      <c r="B272" s="101" t="s">
        <v>455</v>
      </c>
      <c r="C272" s="86" t="s">
        <v>598</v>
      </c>
      <c r="D272" s="85" t="s">
        <v>12</v>
      </c>
      <c r="E272" s="85">
        <v>10.998000000000001</v>
      </c>
      <c r="F272" s="87"/>
      <c r="G272" s="102">
        <f t="shared" si="75"/>
        <v>0</v>
      </c>
    </row>
    <row r="273" spans="1:7" x14ac:dyDescent="0.25">
      <c r="A273" s="28"/>
      <c r="B273" s="101" t="s">
        <v>456</v>
      </c>
      <c r="C273" s="86" t="s">
        <v>599</v>
      </c>
      <c r="D273" s="85" t="s">
        <v>12</v>
      </c>
      <c r="E273" s="85">
        <v>7.6986000000000008</v>
      </c>
      <c r="F273" s="87"/>
      <c r="G273" s="102">
        <f t="shared" si="75"/>
        <v>0</v>
      </c>
    </row>
    <row r="274" spans="1:7" x14ac:dyDescent="0.25">
      <c r="A274" s="28"/>
      <c r="B274" s="99"/>
      <c r="C274" s="7"/>
      <c r="D274" s="1"/>
      <c r="E274" s="1"/>
      <c r="F274" s="5"/>
      <c r="G274" s="100"/>
    </row>
    <row r="275" spans="1:7" x14ac:dyDescent="0.25">
      <c r="A275" s="28"/>
      <c r="B275" s="98" t="s">
        <v>179</v>
      </c>
      <c r="C275" s="15" t="s">
        <v>75</v>
      </c>
      <c r="D275" s="14"/>
      <c r="E275" s="14"/>
      <c r="F275" s="16"/>
      <c r="G275" s="25">
        <f>SUBTOTAL(9,G276:G278)</f>
        <v>0</v>
      </c>
    </row>
    <row r="276" spans="1:7" ht="25.5" x14ac:dyDescent="0.25">
      <c r="A276" s="28"/>
      <c r="B276" s="99" t="s">
        <v>180</v>
      </c>
      <c r="C276" s="7" t="s">
        <v>437</v>
      </c>
      <c r="D276" s="1" t="s">
        <v>14</v>
      </c>
      <c r="E276" s="1">
        <v>1</v>
      </c>
      <c r="F276" s="5"/>
      <c r="G276" s="100">
        <f t="shared" ref="G276:G278" si="76">E276*F276</f>
        <v>0</v>
      </c>
    </row>
    <row r="277" spans="1:7" x14ac:dyDescent="0.25">
      <c r="A277" s="28"/>
      <c r="B277" s="99" t="s">
        <v>181</v>
      </c>
      <c r="C277" s="7" t="s">
        <v>589</v>
      </c>
      <c r="D277" s="1" t="s">
        <v>2</v>
      </c>
      <c r="E277" s="1">
        <v>85.82</v>
      </c>
      <c r="F277" s="5"/>
      <c r="G277" s="100">
        <f t="shared" si="76"/>
        <v>0</v>
      </c>
    </row>
    <row r="278" spans="1:7" ht="25.5" x14ac:dyDescent="0.25">
      <c r="A278" s="28"/>
      <c r="B278" s="99" t="s">
        <v>182</v>
      </c>
      <c r="C278" s="7" t="s">
        <v>590</v>
      </c>
      <c r="D278" s="1" t="s">
        <v>11</v>
      </c>
      <c r="E278" s="1">
        <v>44.786999999999999</v>
      </c>
      <c r="F278" s="5"/>
      <c r="G278" s="100">
        <f t="shared" si="76"/>
        <v>0</v>
      </c>
    </row>
    <row r="279" spans="1:7" x14ac:dyDescent="0.25">
      <c r="A279" s="28"/>
      <c r="B279" s="99"/>
      <c r="C279" s="7"/>
      <c r="D279" s="1"/>
      <c r="E279" s="1"/>
      <c r="F279" s="5"/>
      <c r="G279" s="100"/>
    </row>
    <row r="280" spans="1:7" x14ac:dyDescent="0.25">
      <c r="A280" s="28"/>
      <c r="B280" s="98" t="s">
        <v>183</v>
      </c>
      <c r="C280" s="15" t="s">
        <v>81</v>
      </c>
      <c r="D280" s="14"/>
      <c r="E280" s="14"/>
      <c r="F280" s="16"/>
      <c r="G280" s="25">
        <f>SUBTOTAL(9,G281:G286)</f>
        <v>0</v>
      </c>
    </row>
    <row r="281" spans="1:7" x14ac:dyDescent="0.25">
      <c r="A281" s="28"/>
      <c r="B281" s="99" t="s">
        <v>184</v>
      </c>
      <c r="C281" s="7" t="s">
        <v>591</v>
      </c>
      <c r="D281" s="1" t="s">
        <v>11</v>
      </c>
      <c r="E281" s="1">
        <v>444.32000000000005</v>
      </c>
      <c r="F281" s="5"/>
      <c r="G281" s="100">
        <f t="shared" ref="G281:G286" si="77">E281*F281</f>
        <v>0</v>
      </c>
    </row>
    <row r="282" spans="1:7" x14ac:dyDescent="0.25">
      <c r="A282" s="28"/>
      <c r="B282" s="99" t="s">
        <v>185</v>
      </c>
      <c r="C282" s="7" t="s">
        <v>592</v>
      </c>
      <c r="D282" s="1" t="s">
        <v>11</v>
      </c>
      <c r="E282" s="1">
        <v>85.38</v>
      </c>
      <c r="F282" s="5"/>
      <c r="G282" s="100">
        <f t="shared" si="77"/>
        <v>0</v>
      </c>
    </row>
    <row r="283" spans="1:7" x14ac:dyDescent="0.25">
      <c r="A283" s="28"/>
      <c r="B283" s="99" t="s">
        <v>186</v>
      </c>
      <c r="C283" s="7" t="s">
        <v>593</v>
      </c>
      <c r="D283" s="1" t="s">
        <v>11</v>
      </c>
      <c r="E283" s="1">
        <v>267.36</v>
      </c>
      <c r="F283" s="5"/>
      <c r="G283" s="100">
        <f t="shared" si="77"/>
        <v>0</v>
      </c>
    </row>
    <row r="284" spans="1:7" x14ac:dyDescent="0.25">
      <c r="A284" s="28"/>
      <c r="B284" s="99" t="s">
        <v>187</v>
      </c>
      <c r="C284" s="7" t="s">
        <v>594</v>
      </c>
      <c r="D284" s="1" t="s">
        <v>11</v>
      </c>
      <c r="E284" s="1">
        <v>73.456000000000003</v>
      </c>
      <c r="F284" s="5"/>
      <c r="G284" s="100">
        <f t="shared" si="77"/>
        <v>0</v>
      </c>
    </row>
    <row r="285" spans="1:7" ht="25.5" x14ac:dyDescent="0.25">
      <c r="A285" s="28"/>
      <c r="B285" s="99" t="s">
        <v>188</v>
      </c>
      <c r="C285" s="7" t="s">
        <v>595</v>
      </c>
      <c r="D285" s="1" t="s">
        <v>11</v>
      </c>
      <c r="E285" s="22">
        <v>60.391999999999996</v>
      </c>
      <c r="F285" s="5"/>
      <c r="G285" s="103">
        <f t="shared" si="77"/>
        <v>0</v>
      </c>
    </row>
    <row r="286" spans="1:7" ht="25.5" x14ac:dyDescent="0.25">
      <c r="A286" s="28"/>
      <c r="B286" s="99" t="s">
        <v>189</v>
      </c>
      <c r="C286" s="7" t="s">
        <v>596</v>
      </c>
      <c r="D286" s="1" t="s">
        <v>11</v>
      </c>
      <c r="E286" s="1">
        <v>28.709000000000003</v>
      </c>
      <c r="F286" s="5"/>
      <c r="G286" s="100">
        <f t="shared" si="77"/>
        <v>0</v>
      </c>
    </row>
    <row r="287" spans="1:7" x14ac:dyDescent="0.25">
      <c r="A287" s="28"/>
      <c r="B287" s="99"/>
      <c r="C287" s="7"/>
      <c r="D287" s="1"/>
      <c r="E287" s="1"/>
      <c r="F287" s="5"/>
      <c r="G287" s="100"/>
    </row>
    <row r="288" spans="1:7" x14ac:dyDescent="0.25">
      <c r="A288" s="28"/>
      <c r="B288" s="98" t="s">
        <v>190</v>
      </c>
      <c r="C288" s="15" t="s">
        <v>90</v>
      </c>
      <c r="D288" s="14"/>
      <c r="E288" s="14"/>
      <c r="F288" s="16"/>
      <c r="G288" s="25">
        <f>SUBTOTAL(9,G289:G300)</f>
        <v>0</v>
      </c>
    </row>
    <row r="289" spans="1:7" ht="25.5" x14ac:dyDescent="0.25">
      <c r="A289" s="28"/>
      <c r="B289" s="99" t="s">
        <v>191</v>
      </c>
      <c r="C289" s="7" t="s">
        <v>734</v>
      </c>
      <c r="D289" s="1" t="s">
        <v>12</v>
      </c>
      <c r="E289" s="1">
        <v>4.7490000000000006</v>
      </c>
      <c r="F289" s="5"/>
      <c r="G289" s="100">
        <f t="shared" ref="G289:G300" si="78">E289*F289</f>
        <v>0</v>
      </c>
    </row>
    <row r="290" spans="1:7" x14ac:dyDescent="0.25">
      <c r="A290" s="28"/>
      <c r="B290" s="99" t="s">
        <v>192</v>
      </c>
      <c r="C290" s="7" t="s">
        <v>598</v>
      </c>
      <c r="D290" s="1" t="s">
        <v>12</v>
      </c>
      <c r="E290" s="1">
        <v>4.7490000000000006</v>
      </c>
      <c r="F290" s="5"/>
      <c r="G290" s="100">
        <f t="shared" si="78"/>
        <v>0</v>
      </c>
    </row>
    <row r="291" spans="1:7" x14ac:dyDescent="0.25">
      <c r="A291" s="28"/>
      <c r="B291" s="99" t="s">
        <v>403</v>
      </c>
      <c r="C291" s="7" t="s">
        <v>729</v>
      </c>
      <c r="D291" s="1" t="s">
        <v>12</v>
      </c>
      <c r="E291" s="1">
        <v>3.3243000000000005</v>
      </c>
      <c r="F291" s="5"/>
      <c r="G291" s="100">
        <f t="shared" si="78"/>
        <v>0</v>
      </c>
    </row>
    <row r="292" spans="1:7" x14ac:dyDescent="0.25">
      <c r="A292" s="28"/>
      <c r="B292" s="99" t="s">
        <v>438</v>
      </c>
      <c r="C292" s="7" t="s">
        <v>600</v>
      </c>
      <c r="D292" s="1" t="s">
        <v>12</v>
      </c>
      <c r="E292" s="1">
        <v>2.3745000000000003</v>
      </c>
      <c r="F292" s="5"/>
      <c r="G292" s="100">
        <f t="shared" si="78"/>
        <v>0</v>
      </c>
    </row>
    <row r="293" spans="1:7" ht="25.5" x14ac:dyDescent="0.25">
      <c r="A293" s="28"/>
      <c r="B293" s="99" t="s">
        <v>439</v>
      </c>
      <c r="C293" s="7" t="s">
        <v>601</v>
      </c>
      <c r="D293" s="1" t="s">
        <v>11</v>
      </c>
      <c r="E293" s="1">
        <v>41.03</v>
      </c>
      <c r="F293" s="5"/>
      <c r="G293" s="100">
        <f t="shared" si="78"/>
        <v>0</v>
      </c>
    </row>
    <row r="294" spans="1:7" ht="38.25" x14ac:dyDescent="0.25">
      <c r="A294" s="28"/>
      <c r="B294" s="99" t="s">
        <v>440</v>
      </c>
      <c r="C294" s="7" t="s">
        <v>602</v>
      </c>
      <c r="D294" s="1" t="s">
        <v>11</v>
      </c>
      <c r="E294" s="1">
        <v>6.46</v>
      </c>
      <c r="F294" s="5"/>
      <c r="G294" s="100">
        <f t="shared" ref="G294" si="79">E294*F294</f>
        <v>0</v>
      </c>
    </row>
    <row r="295" spans="1:7" ht="25.5" x14ac:dyDescent="0.25">
      <c r="A295" s="28"/>
      <c r="B295" s="99" t="s">
        <v>441</v>
      </c>
      <c r="C295" s="7" t="s">
        <v>603</v>
      </c>
      <c r="D295" s="1" t="s">
        <v>11</v>
      </c>
      <c r="E295" s="1">
        <v>6.46</v>
      </c>
      <c r="F295" s="5"/>
      <c r="G295" s="100">
        <f t="shared" si="78"/>
        <v>0</v>
      </c>
    </row>
    <row r="296" spans="1:7" ht="25.5" x14ac:dyDescent="0.25">
      <c r="A296" s="28"/>
      <c r="B296" s="99" t="s">
        <v>442</v>
      </c>
      <c r="C296" s="7" t="s">
        <v>604</v>
      </c>
      <c r="D296" s="1" t="s">
        <v>2</v>
      </c>
      <c r="E296" s="1">
        <v>8.24</v>
      </c>
      <c r="F296" s="5"/>
      <c r="G296" s="100">
        <f t="shared" si="78"/>
        <v>0</v>
      </c>
    </row>
    <row r="297" spans="1:7" ht="25.5" x14ac:dyDescent="0.25">
      <c r="A297" s="28"/>
      <c r="B297" s="99" t="s">
        <v>443</v>
      </c>
      <c r="C297" s="7" t="s">
        <v>608</v>
      </c>
      <c r="D297" s="1" t="s">
        <v>2</v>
      </c>
      <c r="E297" s="1">
        <v>36.5</v>
      </c>
      <c r="F297" s="5"/>
      <c r="G297" s="100">
        <f t="shared" si="78"/>
        <v>0</v>
      </c>
    </row>
    <row r="298" spans="1:7" x14ac:dyDescent="0.25">
      <c r="A298" s="28"/>
      <c r="B298" s="99" t="s">
        <v>446</v>
      </c>
      <c r="C298" s="7" t="s">
        <v>735</v>
      </c>
      <c r="D298" s="1" t="s">
        <v>28</v>
      </c>
      <c r="E298" s="1">
        <v>12.5</v>
      </c>
      <c r="F298" s="5"/>
      <c r="G298" s="100">
        <f t="shared" si="78"/>
        <v>0</v>
      </c>
    </row>
    <row r="299" spans="1:7" ht="25.5" x14ac:dyDescent="0.25">
      <c r="A299" s="28"/>
      <c r="B299" s="99" t="s">
        <v>444</v>
      </c>
      <c r="C299" s="7" t="s">
        <v>606</v>
      </c>
      <c r="D299" s="1" t="s">
        <v>11</v>
      </c>
      <c r="E299" s="1">
        <v>22.61</v>
      </c>
      <c r="F299" s="5"/>
      <c r="G299" s="100">
        <f t="shared" ref="G299" si="80">E299*F299</f>
        <v>0</v>
      </c>
    </row>
    <row r="300" spans="1:7" ht="25.5" x14ac:dyDescent="0.25">
      <c r="A300" s="28"/>
      <c r="B300" s="99" t="s">
        <v>445</v>
      </c>
      <c r="C300" s="7" t="s">
        <v>736</v>
      </c>
      <c r="D300" s="1" t="s">
        <v>11</v>
      </c>
      <c r="E300" s="1">
        <v>82.971000000000018</v>
      </c>
      <c r="F300" s="5"/>
      <c r="G300" s="100">
        <f t="shared" si="78"/>
        <v>0</v>
      </c>
    </row>
    <row r="301" spans="1:7" x14ac:dyDescent="0.25">
      <c r="A301" s="28"/>
      <c r="B301" s="99"/>
      <c r="C301" s="7"/>
      <c r="D301" s="1"/>
      <c r="E301" s="1"/>
      <c r="F301" s="5"/>
      <c r="G301" s="100"/>
    </row>
    <row r="302" spans="1:7" x14ac:dyDescent="0.25">
      <c r="A302" s="28"/>
      <c r="B302" s="98" t="s">
        <v>193</v>
      </c>
      <c r="C302" s="15" t="s">
        <v>97</v>
      </c>
      <c r="D302" s="14"/>
      <c r="E302" s="14"/>
      <c r="F302" s="16"/>
      <c r="G302" s="25">
        <f>SUBTOTAL(9,G303:G315)</f>
        <v>0</v>
      </c>
    </row>
    <row r="303" spans="1:7" ht="25.5" x14ac:dyDescent="0.25">
      <c r="A303" s="28"/>
      <c r="B303" s="106" t="s">
        <v>194</v>
      </c>
      <c r="C303" s="7" t="s">
        <v>609</v>
      </c>
      <c r="D303" s="1" t="s">
        <v>2</v>
      </c>
      <c r="E303" s="1">
        <v>1.8</v>
      </c>
      <c r="F303" s="5"/>
      <c r="G303" s="100">
        <f t="shared" ref="G303:G315" si="81">E303*F303</f>
        <v>0</v>
      </c>
    </row>
    <row r="304" spans="1:7" x14ac:dyDescent="0.25">
      <c r="A304" s="28"/>
      <c r="B304" s="106" t="s">
        <v>195</v>
      </c>
      <c r="C304" s="7" t="s">
        <v>610</v>
      </c>
      <c r="D304" s="1" t="s">
        <v>11</v>
      </c>
      <c r="E304" s="1">
        <v>3.9999999999999996</v>
      </c>
      <c r="F304" s="5"/>
      <c r="G304" s="100">
        <f t="shared" si="81"/>
        <v>0</v>
      </c>
    </row>
    <row r="305" spans="1:7" x14ac:dyDescent="0.25">
      <c r="A305" s="28"/>
      <c r="B305" s="106" t="s">
        <v>196</v>
      </c>
      <c r="C305" s="7" t="s">
        <v>611</v>
      </c>
      <c r="D305" s="1" t="s">
        <v>11</v>
      </c>
      <c r="E305" s="1">
        <v>3</v>
      </c>
      <c r="F305" s="5"/>
      <c r="G305" s="100">
        <f t="shared" si="81"/>
        <v>0</v>
      </c>
    </row>
    <row r="306" spans="1:7" x14ac:dyDescent="0.25">
      <c r="A306" s="28"/>
      <c r="B306" s="106" t="s">
        <v>197</v>
      </c>
      <c r="C306" s="7" t="s">
        <v>614</v>
      </c>
      <c r="D306" s="1" t="s">
        <v>14</v>
      </c>
      <c r="E306" s="1">
        <v>4</v>
      </c>
      <c r="F306" s="5"/>
      <c r="G306" s="100">
        <f t="shared" si="81"/>
        <v>0</v>
      </c>
    </row>
    <row r="307" spans="1:7" x14ac:dyDescent="0.25">
      <c r="A307" s="28"/>
      <c r="B307" s="106" t="s">
        <v>198</v>
      </c>
      <c r="C307" s="7" t="s">
        <v>737</v>
      </c>
      <c r="D307" s="1" t="s">
        <v>11</v>
      </c>
      <c r="E307" s="1">
        <v>8.2799999999999994</v>
      </c>
      <c r="F307" s="5"/>
      <c r="G307" s="100">
        <f t="shared" si="81"/>
        <v>0</v>
      </c>
    </row>
    <row r="308" spans="1:7" ht="25.5" x14ac:dyDescent="0.25">
      <c r="A308" s="28"/>
      <c r="B308" s="106" t="s">
        <v>449</v>
      </c>
      <c r="C308" s="7" t="s">
        <v>617</v>
      </c>
      <c r="D308" s="1" t="s">
        <v>15</v>
      </c>
      <c r="E308" s="1">
        <v>4</v>
      </c>
      <c r="F308" s="5"/>
      <c r="G308" s="100">
        <f t="shared" si="81"/>
        <v>0</v>
      </c>
    </row>
    <row r="309" spans="1:7" ht="25.5" x14ac:dyDescent="0.25">
      <c r="A309" s="28"/>
      <c r="B309" s="106" t="s">
        <v>447</v>
      </c>
      <c r="C309" s="7" t="s">
        <v>618</v>
      </c>
      <c r="D309" s="1" t="s">
        <v>11</v>
      </c>
      <c r="E309" s="1">
        <v>1.02</v>
      </c>
      <c r="F309" s="5"/>
      <c r="G309" s="100">
        <f t="shared" si="81"/>
        <v>0</v>
      </c>
    </row>
    <row r="310" spans="1:7" ht="25.5" x14ac:dyDescent="0.25">
      <c r="A310" s="28"/>
      <c r="B310" s="106" t="s">
        <v>450</v>
      </c>
      <c r="C310" s="7" t="s">
        <v>619</v>
      </c>
      <c r="D310" s="1" t="s">
        <v>11</v>
      </c>
      <c r="E310" s="1">
        <v>4</v>
      </c>
      <c r="F310" s="5"/>
      <c r="G310" s="100">
        <f t="shared" si="81"/>
        <v>0</v>
      </c>
    </row>
    <row r="311" spans="1:7" x14ac:dyDescent="0.25">
      <c r="A311" s="28"/>
      <c r="B311" s="106" t="s">
        <v>451</v>
      </c>
      <c r="C311" s="7" t="s">
        <v>620</v>
      </c>
      <c r="D311" s="1" t="s">
        <v>11</v>
      </c>
      <c r="E311" s="1">
        <v>4</v>
      </c>
      <c r="F311" s="5"/>
      <c r="G311" s="100">
        <f t="shared" si="81"/>
        <v>0</v>
      </c>
    </row>
    <row r="312" spans="1:7" ht="25.5" x14ac:dyDescent="0.25">
      <c r="A312" s="28"/>
      <c r="B312" s="106" t="s">
        <v>452</v>
      </c>
      <c r="C312" s="7" t="s">
        <v>621</v>
      </c>
      <c r="D312" s="1" t="s">
        <v>2</v>
      </c>
      <c r="E312" s="1">
        <v>8.9499999999999993</v>
      </c>
      <c r="F312" s="5"/>
      <c r="G312" s="100">
        <f t="shared" si="81"/>
        <v>0</v>
      </c>
    </row>
    <row r="313" spans="1:7" x14ac:dyDescent="0.25">
      <c r="A313" s="28"/>
      <c r="B313" s="106" t="s">
        <v>448</v>
      </c>
      <c r="C313" s="7" t="s">
        <v>622</v>
      </c>
      <c r="D313" s="1" t="s">
        <v>14</v>
      </c>
      <c r="E313" s="1">
        <v>4</v>
      </c>
      <c r="F313" s="5"/>
      <c r="G313" s="100">
        <f t="shared" si="81"/>
        <v>0</v>
      </c>
    </row>
    <row r="314" spans="1:7" ht="25.5" x14ac:dyDescent="0.25">
      <c r="A314" s="28"/>
      <c r="B314" s="106" t="s">
        <v>453</v>
      </c>
      <c r="C314" s="7" t="s">
        <v>623</v>
      </c>
      <c r="D314" s="1" t="s">
        <v>11</v>
      </c>
      <c r="E314" s="1">
        <v>12.28</v>
      </c>
      <c r="F314" s="5"/>
      <c r="G314" s="100">
        <f t="shared" si="81"/>
        <v>0</v>
      </c>
    </row>
    <row r="315" spans="1:7" x14ac:dyDescent="0.25">
      <c r="A315" s="28"/>
      <c r="B315" s="106" t="s">
        <v>454</v>
      </c>
      <c r="C315" s="7" t="s">
        <v>738</v>
      </c>
      <c r="D315" s="1" t="s">
        <v>11</v>
      </c>
      <c r="E315" s="1">
        <v>8.2799999999999994</v>
      </c>
      <c r="F315" s="5"/>
      <c r="G315" s="100">
        <f t="shared" si="81"/>
        <v>0</v>
      </c>
    </row>
    <row r="316" spans="1:7" x14ac:dyDescent="0.25">
      <c r="A316" s="28"/>
      <c r="B316" s="99"/>
      <c r="C316" s="7"/>
      <c r="D316" s="1"/>
      <c r="E316" s="1"/>
      <c r="F316" s="5"/>
      <c r="G316" s="100"/>
    </row>
    <row r="317" spans="1:7" x14ac:dyDescent="0.25">
      <c r="A317" s="28"/>
      <c r="B317" s="98" t="s">
        <v>199</v>
      </c>
      <c r="C317" s="15" t="s">
        <v>4</v>
      </c>
      <c r="D317" s="14"/>
      <c r="E317" s="14"/>
      <c r="F317" s="16"/>
      <c r="G317" s="25">
        <f>SUBTOTAL(9,G318:G322)</f>
        <v>0</v>
      </c>
    </row>
    <row r="318" spans="1:7" x14ac:dyDescent="0.25">
      <c r="A318" s="28"/>
      <c r="B318" s="99" t="s">
        <v>200</v>
      </c>
      <c r="C318" s="7" t="s">
        <v>628</v>
      </c>
      <c r="D318" s="1" t="s">
        <v>11</v>
      </c>
      <c r="E318" s="1">
        <v>193.9</v>
      </c>
      <c r="F318" s="5"/>
      <c r="G318" s="100">
        <f t="shared" ref="G318:G322" si="82">E318*F318</f>
        <v>0</v>
      </c>
    </row>
    <row r="319" spans="1:7" x14ac:dyDescent="0.25">
      <c r="A319" s="28"/>
      <c r="B319" s="99" t="s">
        <v>201</v>
      </c>
      <c r="C319" s="7" t="s">
        <v>629</v>
      </c>
      <c r="D319" s="1" t="s">
        <v>11</v>
      </c>
      <c r="E319" s="1">
        <v>193.9</v>
      </c>
      <c r="F319" s="5"/>
      <c r="G319" s="100">
        <f t="shared" si="82"/>
        <v>0</v>
      </c>
    </row>
    <row r="320" spans="1:7" x14ac:dyDescent="0.25">
      <c r="A320" s="28"/>
      <c r="B320" s="99" t="s">
        <v>202</v>
      </c>
      <c r="C320" s="7" t="s">
        <v>630</v>
      </c>
      <c r="D320" s="1" t="s">
        <v>11</v>
      </c>
      <c r="E320" s="1">
        <v>3</v>
      </c>
      <c r="F320" s="5"/>
      <c r="G320" s="100">
        <f t="shared" si="82"/>
        <v>0</v>
      </c>
    </row>
    <row r="321" spans="1:7" x14ac:dyDescent="0.25">
      <c r="A321" s="28"/>
      <c r="B321" s="99" t="s">
        <v>203</v>
      </c>
      <c r="C321" s="7" t="s">
        <v>632</v>
      </c>
      <c r="D321" s="1" t="s">
        <v>11</v>
      </c>
      <c r="E321" s="1">
        <v>7.5600000000000005</v>
      </c>
      <c r="F321" s="5"/>
      <c r="G321" s="100">
        <f t="shared" si="82"/>
        <v>0</v>
      </c>
    </row>
    <row r="322" spans="1:7" x14ac:dyDescent="0.25">
      <c r="A322" s="28"/>
      <c r="B322" s="99" t="s">
        <v>204</v>
      </c>
      <c r="C322" s="7" t="s">
        <v>633</v>
      </c>
      <c r="D322" s="1" t="s">
        <v>11</v>
      </c>
      <c r="E322" s="1">
        <v>73.456000000000003</v>
      </c>
      <c r="F322" s="5"/>
      <c r="G322" s="100">
        <f t="shared" si="82"/>
        <v>0</v>
      </c>
    </row>
    <row r="323" spans="1:7" x14ac:dyDescent="0.25">
      <c r="A323" s="28"/>
      <c r="B323" s="99"/>
      <c r="C323" s="11"/>
      <c r="D323" s="1"/>
      <c r="E323" s="1"/>
      <c r="F323" s="12"/>
      <c r="G323" s="107"/>
    </row>
    <row r="324" spans="1:7" x14ac:dyDescent="0.25">
      <c r="A324" s="28"/>
      <c r="B324" s="98" t="s">
        <v>205</v>
      </c>
      <c r="C324" s="15" t="s">
        <v>5</v>
      </c>
      <c r="D324" s="14"/>
      <c r="E324" s="14"/>
      <c r="F324" s="16"/>
      <c r="G324" s="25">
        <f>SUBTOTAL(9,G325:G371)</f>
        <v>0</v>
      </c>
    </row>
    <row r="325" spans="1:7" x14ac:dyDescent="0.25">
      <c r="A325" s="28"/>
      <c r="B325" s="108" t="s">
        <v>206</v>
      </c>
      <c r="C325" s="23" t="s">
        <v>108</v>
      </c>
      <c r="D325" s="19"/>
      <c r="E325" s="19"/>
      <c r="F325" s="20"/>
      <c r="G325" s="109">
        <f>SUBTOTAL(9,G326:G330)</f>
        <v>0</v>
      </c>
    </row>
    <row r="326" spans="1:7" x14ac:dyDescent="0.25">
      <c r="A326" s="28"/>
      <c r="B326" s="99" t="s">
        <v>457</v>
      </c>
      <c r="C326" s="7" t="s">
        <v>634</v>
      </c>
      <c r="D326" s="1" t="s">
        <v>2</v>
      </c>
      <c r="E326" s="1">
        <v>24.27</v>
      </c>
      <c r="F326" s="5"/>
      <c r="G326" s="100">
        <f t="shared" ref="G326:G330" si="83">E326*F326</f>
        <v>0</v>
      </c>
    </row>
    <row r="327" spans="1:7" x14ac:dyDescent="0.25">
      <c r="A327" s="28"/>
      <c r="B327" s="99" t="s">
        <v>458</v>
      </c>
      <c r="C327" s="7" t="s">
        <v>635</v>
      </c>
      <c r="D327" s="1" t="s">
        <v>14</v>
      </c>
      <c r="E327" s="1">
        <v>5</v>
      </c>
      <c r="F327" s="5"/>
      <c r="G327" s="100">
        <f t="shared" si="83"/>
        <v>0</v>
      </c>
    </row>
    <row r="328" spans="1:7" ht="25.5" x14ac:dyDescent="0.25">
      <c r="A328" s="28"/>
      <c r="B328" s="99" t="s">
        <v>459</v>
      </c>
      <c r="C328" s="7" t="s">
        <v>636</v>
      </c>
      <c r="D328" s="1" t="s">
        <v>14</v>
      </c>
      <c r="E328" s="1">
        <v>2</v>
      </c>
      <c r="F328" s="5"/>
      <c r="G328" s="100">
        <f t="shared" si="83"/>
        <v>0</v>
      </c>
    </row>
    <row r="329" spans="1:7" x14ac:dyDescent="0.25">
      <c r="A329" s="28"/>
      <c r="B329" s="99" t="s">
        <v>460</v>
      </c>
      <c r="C329" s="7" t="s">
        <v>637</v>
      </c>
      <c r="D329" s="1" t="s">
        <v>14</v>
      </c>
      <c r="E329" s="1">
        <v>4</v>
      </c>
      <c r="F329" s="5"/>
      <c r="G329" s="100">
        <f t="shared" si="83"/>
        <v>0</v>
      </c>
    </row>
    <row r="330" spans="1:7" ht="25.5" x14ac:dyDescent="0.25">
      <c r="A330" s="28"/>
      <c r="B330" s="99" t="s">
        <v>461</v>
      </c>
      <c r="C330" s="7" t="s">
        <v>739</v>
      </c>
      <c r="D330" s="1" t="s">
        <v>14</v>
      </c>
      <c r="E330" s="1">
        <v>1.26</v>
      </c>
      <c r="F330" s="5"/>
      <c r="G330" s="100">
        <f t="shared" si="83"/>
        <v>0</v>
      </c>
    </row>
    <row r="331" spans="1:7" x14ac:dyDescent="0.25">
      <c r="A331" s="28"/>
      <c r="B331" s="108" t="s">
        <v>207</v>
      </c>
      <c r="C331" s="23" t="s">
        <v>127</v>
      </c>
      <c r="D331" s="19"/>
      <c r="E331" s="19"/>
      <c r="F331" s="20"/>
      <c r="G331" s="109">
        <f>SUBTOTAL(9,G332:G334)</f>
        <v>0</v>
      </c>
    </row>
    <row r="332" spans="1:7" ht="25.5" x14ac:dyDescent="0.25">
      <c r="A332" s="28"/>
      <c r="B332" s="99" t="s">
        <v>462</v>
      </c>
      <c r="C332" s="7" t="s">
        <v>640</v>
      </c>
      <c r="D332" s="1" t="s">
        <v>2</v>
      </c>
      <c r="E332" s="1">
        <v>15.48</v>
      </c>
      <c r="F332" s="5"/>
      <c r="G332" s="100">
        <f t="shared" ref="G332:G334" si="84">E332*F332</f>
        <v>0</v>
      </c>
    </row>
    <row r="333" spans="1:7" ht="25.5" x14ac:dyDescent="0.25">
      <c r="A333" s="28"/>
      <c r="B333" s="99" t="s">
        <v>463</v>
      </c>
      <c r="C333" s="7" t="s">
        <v>641</v>
      </c>
      <c r="D333" s="1" t="s">
        <v>2</v>
      </c>
      <c r="E333" s="1">
        <v>5.27</v>
      </c>
      <c r="F333" s="5"/>
      <c r="G333" s="100">
        <f t="shared" ref="G333" si="85">E333*F333</f>
        <v>0</v>
      </c>
    </row>
    <row r="334" spans="1:7" x14ac:dyDescent="0.25">
      <c r="A334" s="28"/>
      <c r="B334" s="99" t="s">
        <v>464</v>
      </c>
      <c r="C334" s="7" t="s">
        <v>644</v>
      </c>
      <c r="D334" s="1" t="s">
        <v>14</v>
      </c>
      <c r="E334" s="1">
        <v>1</v>
      </c>
      <c r="F334" s="5"/>
      <c r="G334" s="100">
        <f t="shared" si="84"/>
        <v>0</v>
      </c>
    </row>
    <row r="335" spans="1:7" x14ac:dyDescent="0.25">
      <c r="A335" s="28"/>
      <c r="B335" s="108" t="s">
        <v>509</v>
      </c>
      <c r="C335" s="23" t="s">
        <v>128</v>
      </c>
      <c r="D335" s="19"/>
      <c r="E335" s="19"/>
      <c r="F335" s="20"/>
      <c r="G335" s="109">
        <f>SUBTOTAL(9,G336:G339)</f>
        <v>0</v>
      </c>
    </row>
    <row r="336" spans="1:7" x14ac:dyDescent="0.25">
      <c r="A336" s="28"/>
      <c r="B336" s="99" t="s">
        <v>510</v>
      </c>
      <c r="C336" s="7" t="s">
        <v>647</v>
      </c>
      <c r="D336" s="1" t="s">
        <v>14</v>
      </c>
      <c r="E336" s="1">
        <v>11</v>
      </c>
      <c r="F336" s="5"/>
      <c r="G336" s="100">
        <f t="shared" ref="G336:G339" si="86">E336*F336</f>
        <v>0</v>
      </c>
    </row>
    <row r="337" spans="1:7" ht="25.5" x14ac:dyDescent="0.25">
      <c r="A337" s="28"/>
      <c r="B337" s="99" t="s">
        <v>511</v>
      </c>
      <c r="C337" s="7" t="s">
        <v>648</v>
      </c>
      <c r="D337" s="1" t="s">
        <v>2</v>
      </c>
      <c r="E337" s="1">
        <v>84.46</v>
      </c>
      <c r="F337" s="5"/>
      <c r="G337" s="100">
        <f t="shared" si="86"/>
        <v>0</v>
      </c>
    </row>
    <row r="338" spans="1:7" ht="25.5" x14ac:dyDescent="0.25">
      <c r="A338" s="28"/>
      <c r="B338" s="99" t="s">
        <v>512</v>
      </c>
      <c r="C338" s="7" t="s">
        <v>740</v>
      </c>
      <c r="D338" s="1" t="s">
        <v>2</v>
      </c>
      <c r="E338" s="1">
        <v>103.85</v>
      </c>
      <c r="F338" s="5"/>
      <c r="G338" s="100">
        <f t="shared" ref="G338" si="87">E338*F338</f>
        <v>0</v>
      </c>
    </row>
    <row r="339" spans="1:7" ht="38.25" x14ac:dyDescent="0.25">
      <c r="A339" s="28"/>
      <c r="B339" s="99" t="s">
        <v>515</v>
      </c>
      <c r="C339" s="7" t="s">
        <v>516</v>
      </c>
      <c r="D339" s="1" t="s">
        <v>14</v>
      </c>
      <c r="E339" s="1">
        <v>13</v>
      </c>
      <c r="F339" s="5"/>
      <c r="G339" s="100">
        <f t="shared" si="86"/>
        <v>0</v>
      </c>
    </row>
    <row r="340" spans="1:7" x14ac:dyDescent="0.25">
      <c r="A340" s="28"/>
      <c r="B340" s="108" t="s">
        <v>465</v>
      </c>
      <c r="C340" s="23" t="s">
        <v>129</v>
      </c>
      <c r="D340" s="19"/>
      <c r="E340" s="19"/>
      <c r="F340" s="20"/>
      <c r="G340" s="109">
        <f>SUBTOTAL(9,G341:G357)</f>
        <v>0</v>
      </c>
    </row>
    <row r="341" spans="1:7" ht="25.5" x14ac:dyDescent="0.25">
      <c r="A341" s="28"/>
      <c r="B341" s="99" t="s">
        <v>466</v>
      </c>
      <c r="C341" s="7" t="s">
        <v>649</v>
      </c>
      <c r="D341" s="1" t="s">
        <v>14</v>
      </c>
      <c r="E341" s="1">
        <v>4</v>
      </c>
      <c r="F341" s="5"/>
      <c r="G341" s="100">
        <f t="shared" ref="G341:G357" si="88">E341*F341</f>
        <v>0</v>
      </c>
    </row>
    <row r="342" spans="1:7" ht="25.5" x14ac:dyDescent="0.25">
      <c r="A342" s="28"/>
      <c r="B342" s="99" t="s">
        <v>467</v>
      </c>
      <c r="C342" s="7" t="s">
        <v>650</v>
      </c>
      <c r="D342" s="1" t="s">
        <v>14</v>
      </c>
      <c r="E342" s="1">
        <v>2</v>
      </c>
      <c r="F342" s="5"/>
      <c r="G342" s="100">
        <f t="shared" si="88"/>
        <v>0</v>
      </c>
    </row>
    <row r="343" spans="1:7" ht="25.5" x14ac:dyDescent="0.25">
      <c r="A343" s="28"/>
      <c r="B343" s="99" t="s">
        <v>468</v>
      </c>
      <c r="C343" s="7" t="s">
        <v>651</v>
      </c>
      <c r="D343" s="1" t="s">
        <v>14</v>
      </c>
      <c r="E343" s="1">
        <v>2</v>
      </c>
      <c r="F343" s="5"/>
      <c r="G343" s="100">
        <f t="shared" si="88"/>
        <v>0</v>
      </c>
    </row>
    <row r="344" spans="1:7" ht="25.5" x14ac:dyDescent="0.25">
      <c r="A344" s="28"/>
      <c r="B344" s="99" t="s">
        <v>469</v>
      </c>
      <c r="C344" s="7" t="s">
        <v>652</v>
      </c>
      <c r="D344" s="1" t="s">
        <v>14</v>
      </c>
      <c r="E344" s="1">
        <v>2</v>
      </c>
      <c r="F344" s="5"/>
      <c r="G344" s="100">
        <f t="shared" si="88"/>
        <v>0</v>
      </c>
    </row>
    <row r="345" spans="1:7" ht="25.5" x14ac:dyDescent="0.25">
      <c r="A345" s="28"/>
      <c r="B345" s="99" t="s">
        <v>470</v>
      </c>
      <c r="C345" s="7" t="s">
        <v>653</v>
      </c>
      <c r="D345" s="1" t="s">
        <v>14</v>
      </c>
      <c r="E345" s="1">
        <v>4</v>
      </c>
      <c r="F345" s="5"/>
      <c r="G345" s="100">
        <f t="shared" si="88"/>
        <v>0</v>
      </c>
    </row>
    <row r="346" spans="1:7" ht="25.5" x14ac:dyDescent="0.25">
      <c r="A346" s="28"/>
      <c r="B346" s="99" t="s">
        <v>471</v>
      </c>
      <c r="C346" s="7" t="s">
        <v>654</v>
      </c>
      <c r="D346" s="1" t="s">
        <v>14</v>
      </c>
      <c r="E346" s="1">
        <v>3</v>
      </c>
      <c r="F346" s="5"/>
      <c r="G346" s="100">
        <f t="shared" si="88"/>
        <v>0</v>
      </c>
    </row>
    <row r="347" spans="1:7" ht="25.5" x14ac:dyDescent="0.25">
      <c r="A347" s="28"/>
      <c r="B347" s="99" t="s">
        <v>472</v>
      </c>
      <c r="C347" s="7" t="s">
        <v>655</v>
      </c>
      <c r="D347" s="1" t="s">
        <v>14</v>
      </c>
      <c r="E347" s="1">
        <v>2</v>
      </c>
      <c r="F347" s="5"/>
      <c r="G347" s="100">
        <f t="shared" si="88"/>
        <v>0</v>
      </c>
    </row>
    <row r="348" spans="1:7" ht="25.5" x14ac:dyDescent="0.25">
      <c r="A348" s="28"/>
      <c r="B348" s="99" t="s">
        <v>473</v>
      </c>
      <c r="C348" s="7" t="s">
        <v>659</v>
      </c>
      <c r="D348" s="1" t="s">
        <v>11</v>
      </c>
      <c r="E348" s="1">
        <v>0.99</v>
      </c>
      <c r="F348" s="5"/>
      <c r="G348" s="100">
        <f t="shared" si="88"/>
        <v>0</v>
      </c>
    </row>
    <row r="349" spans="1:7" x14ac:dyDescent="0.25">
      <c r="A349" s="28"/>
      <c r="B349" s="99" t="s">
        <v>474</v>
      </c>
      <c r="C349" s="7" t="s">
        <v>660</v>
      </c>
      <c r="D349" s="1" t="s">
        <v>14</v>
      </c>
      <c r="E349" s="1">
        <v>3</v>
      </c>
      <c r="F349" s="5"/>
      <c r="G349" s="100">
        <f t="shared" si="88"/>
        <v>0</v>
      </c>
    </row>
    <row r="350" spans="1:7" ht="38.25" x14ac:dyDescent="0.25">
      <c r="A350" s="28"/>
      <c r="B350" s="99" t="s">
        <v>475</v>
      </c>
      <c r="C350" s="7" t="s">
        <v>665</v>
      </c>
      <c r="D350" s="1" t="s">
        <v>14</v>
      </c>
      <c r="E350" s="1">
        <v>2</v>
      </c>
      <c r="F350" s="5"/>
      <c r="G350" s="100">
        <f t="shared" si="88"/>
        <v>0</v>
      </c>
    </row>
    <row r="351" spans="1:7" x14ac:dyDescent="0.25">
      <c r="A351" s="28"/>
      <c r="B351" s="99" t="s">
        <v>476</v>
      </c>
      <c r="C351" s="7" t="s">
        <v>666</v>
      </c>
      <c r="D351" s="1" t="s">
        <v>14</v>
      </c>
      <c r="E351" s="1">
        <v>1</v>
      </c>
      <c r="F351" s="5"/>
      <c r="G351" s="100">
        <f t="shared" si="88"/>
        <v>0</v>
      </c>
    </row>
    <row r="352" spans="1:7" x14ac:dyDescent="0.25">
      <c r="A352" s="28"/>
      <c r="B352" s="99" t="s">
        <v>477</v>
      </c>
      <c r="C352" s="7" t="s">
        <v>667</v>
      </c>
      <c r="D352" s="1" t="s">
        <v>14</v>
      </c>
      <c r="E352" s="1">
        <v>1</v>
      </c>
      <c r="F352" s="5"/>
      <c r="G352" s="100">
        <f t="shared" si="88"/>
        <v>0</v>
      </c>
    </row>
    <row r="353" spans="1:7" x14ac:dyDescent="0.25">
      <c r="A353" s="28"/>
      <c r="B353" s="99" t="s">
        <v>478</v>
      </c>
      <c r="C353" s="7" t="s">
        <v>668</v>
      </c>
      <c r="D353" s="1" t="s">
        <v>14</v>
      </c>
      <c r="E353" s="1">
        <v>1</v>
      </c>
      <c r="F353" s="5"/>
      <c r="G353" s="100">
        <f t="shared" si="88"/>
        <v>0</v>
      </c>
    </row>
    <row r="354" spans="1:7" x14ac:dyDescent="0.25">
      <c r="A354" s="28"/>
      <c r="B354" s="99" t="s">
        <v>479</v>
      </c>
      <c r="C354" s="7" t="s">
        <v>669</v>
      </c>
      <c r="D354" s="1" t="s">
        <v>14</v>
      </c>
      <c r="E354" s="1">
        <v>2</v>
      </c>
      <c r="F354" s="5"/>
      <c r="G354" s="100">
        <f t="shared" si="88"/>
        <v>0</v>
      </c>
    </row>
    <row r="355" spans="1:7" ht="25.5" x14ac:dyDescent="0.25">
      <c r="A355" s="28"/>
      <c r="B355" s="99" t="s">
        <v>480</v>
      </c>
      <c r="C355" s="86" t="s">
        <v>670</v>
      </c>
      <c r="D355" s="85" t="s">
        <v>14</v>
      </c>
      <c r="E355" s="85">
        <v>2</v>
      </c>
      <c r="F355" s="87"/>
      <c r="G355" s="102">
        <f>E355*F355</f>
        <v>0</v>
      </c>
    </row>
    <row r="356" spans="1:7" x14ac:dyDescent="0.25">
      <c r="A356" s="28"/>
      <c r="B356" s="104" t="s">
        <v>481</v>
      </c>
      <c r="C356" s="92" t="s">
        <v>661</v>
      </c>
      <c r="D356" s="91" t="s">
        <v>14</v>
      </c>
      <c r="E356" s="91">
        <v>0</v>
      </c>
      <c r="F356" s="93"/>
      <c r="G356" s="105">
        <f>E356*F356</f>
        <v>0</v>
      </c>
    </row>
    <row r="357" spans="1:7" x14ac:dyDescent="0.25">
      <c r="A357" s="28"/>
      <c r="B357" s="99" t="s">
        <v>514</v>
      </c>
      <c r="C357" s="7" t="s">
        <v>663</v>
      </c>
      <c r="D357" s="1" t="s">
        <v>14</v>
      </c>
      <c r="E357" s="1">
        <v>3</v>
      </c>
      <c r="F357" s="5"/>
      <c r="G357" s="100">
        <f t="shared" si="88"/>
        <v>0</v>
      </c>
    </row>
    <row r="358" spans="1:7" x14ac:dyDescent="0.25">
      <c r="A358" s="28"/>
      <c r="B358" s="112" t="s">
        <v>519</v>
      </c>
      <c r="C358" s="114" t="s">
        <v>520</v>
      </c>
      <c r="D358" s="113"/>
      <c r="E358" s="113"/>
      <c r="F358" s="115"/>
      <c r="G358" s="116">
        <f>SUBTOTAL(9,G359:G371)</f>
        <v>0</v>
      </c>
    </row>
    <row r="359" spans="1:7" x14ac:dyDescent="0.25">
      <c r="A359" s="28"/>
      <c r="B359" s="104" t="s">
        <v>525</v>
      </c>
      <c r="C359" s="92" t="s">
        <v>741</v>
      </c>
      <c r="D359" s="91" t="s">
        <v>2</v>
      </c>
      <c r="E359" s="91">
        <v>2</v>
      </c>
      <c r="F359" s="93"/>
      <c r="G359" s="105">
        <f t="shared" ref="G359:G371" si="89">E359*F359</f>
        <v>0</v>
      </c>
    </row>
    <row r="360" spans="1:7" x14ac:dyDescent="0.25">
      <c r="A360" s="28"/>
      <c r="B360" s="104" t="s">
        <v>526</v>
      </c>
      <c r="C360" s="92" t="s">
        <v>673</v>
      </c>
      <c r="D360" s="91" t="s">
        <v>2</v>
      </c>
      <c r="E360" s="91">
        <v>36.660000000000004</v>
      </c>
      <c r="F360" s="93"/>
      <c r="G360" s="105">
        <f t="shared" si="89"/>
        <v>0</v>
      </c>
    </row>
    <row r="361" spans="1:7" x14ac:dyDescent="0.25">
      <c r="A361" s="28"/>
      <c r="B361" s="104" t="s">
        <v>527</v>
      </c>
      <c r="C361" s="92" t="s">
        <v>742</v>
      </c>
      <c r="D361" s="91" t="s">
        <v>14</v>
      </c>
      <c r="E361" s="91">
        <v>8</v>
      </c>
      <c r="F361" s="93"/>
      <c r="G361" s="105">
        <f t="shared" si="89"/>
        <v>0</v>
      </c>
    </row>
    <row r="362" spans="1:7" ht="25.5" x14ac:dyDescent="0.25">
      <c r="A362" s="28"/>
      <c r="B362" s="104" t="s">
        <v>528</v>
      </c>
      <c r="C362" s="92" t="s">
        <v>743</v>
      </c>
      <c r="D362" s="91" t="s">
        <v>14</v>
      </c>
      <c r="E362" s="91">
        <v>4</v>
      </c>
      <c r="F362" s="93"/>
      <c r="G362" s="105">
        <f t="shared" si="89"/>
        <v>0</v>
      </c>
    </row>
    <row r="363" spans="1:7" ht="25.5" x14ac:dyDescent="0.25">
      <c r="A363" s="28"/>
      <c r="B363" s="104" t="s">
        <v>529</v>
      </c>
      <c r="C363" s="92" t="s">
        <v>744</v>
      </c>
      <c r="D363" s="91" t="s">
        <v>14</v>
      </c>
      <c r="E363" s="91">
        <v>4</v>
      </c>
      <c r="F363" s="93"/>
      <c r="G363" s="105">
        <f t="shared" si="89"/>
        <v>0</v>
      </c>
    </row>
    <row r="364" spans="1:7" ht="25.5" x14ac:dyDescent="0.25">
      <c r="A364" s="28"/>
      <c r="B364" s="104" t="s">
        <v>530</v>
      </c>
      <c r="C364" s="92" t="s">
        <v>745</v>
      </c>
      <c r="D364" s="91" t="s">
        <v>14</v>
      </c>
      <c r="E364" s="91">
        <v>2</v>
      </c>
      <c r="F364" s="93"/>
      <c r="G364" s="105">
        <f t="shared" si="89"/>
        <v>0</v>
      </c>
    </row>
    <row r="365" spans="1:7" ht="25.5" x14ac:dyDescent="0.25">
      <c r="A365" s="28"/>
      <c r="B365" s="104" t="s">
        <v>531</v>
      </c>
      <c r="C365" s="92" t="s">
        <v>746</v>
      </c>
      <c r="D365" s="91" t="s">
        <v>14</v>
      </c>
      <c r="E365" s="91">
        <v>2</v>
      </c>
      <c r="F365" s="93"/>
      <c r="G365" s="105">
        <f t="shared" si="89"/>
        <v>0</v>
      </c>
    </row>
    <row r="366" spans="1:7" x14ac:dyDescent="0.25">
      <c r="A366" s="28"/>
      <c r="B366" s="104" t="s">
        <v>532</v>
      </c>
      <c r="C366" s="92" t="s">
        <v>747</v>
      </c>
      <c r="D366" s="91" t="s">
        <v>14</v>
      </c>
      <c r="E366" s="91">
        <v>2</v>
      </c>
      <c r="F366" s="93"/>
      <c r="G366" s="105">
        <f t="shared" si="89"/>
        <v>0</v>
      </c>
    </row>
    <row r="367" spans="1:7" ht="25.5" x14ac:dyDescent="0.25">
      <c r="A367" s="28"/>
      <c r="B367" s="104" t="s">
        <v>533</v>
      </c>
      <c r="C367" s="92" t="s">
        <v>748</v>
      </c>
      <c r="D367" s="91" t="s">
        <v>14</v>
      </c>
      <c r="E367" s="91">
        <v>2</v>
      </c>
      <c r="F367" s="93"/>
      <c r="G367" s="105">
        <f t="shared" si="89"/>
        <v>0</v>
      </c>
    </row>
    <row r="368" spans="1:7" x14ac:dyDescent="0.25">
      <c r="A368" s="28"/>
      <c r="B368" s="104" t="s">
        <v>534</v>
      </c>
      <c r="C368" s="92" t="s">
        <v>521</v>
      </c>
      <c r="D368" s="91" t="s">
        <v>14</v>
      </c>
      <c r="E368" s="91">
        <v>3</v>
      </c>
      <c r="F368" s="93"/>
      <c r="G368" s="105">
        <f t="shared" si="89"/>
        <v>0</v>
      </c>
    </row>
    <row r="369" spans="1:7" x14ac:dyDescent="0.25">
      <c r="A369" s="28"/>
      <c r="B369" s="104" t="s">
        <v>535</v>
      </c>
      <c r="C369" s="92" t="s">
        <v>523</v>
      </c>
      <c r="D369" s="91" t="s">
        <v>14</v>
      </c>
      <c r="E369" s="91">
        <v>6</v>
      </c>
      <c r="F369" s="93"/>
      <c r="G369" s="105">
        <f t="shared" si="89"/>
        <v>0</v>
      </c>
    </row>
    <row r="370" spans="1:7" x14ac:dyDescent="0.25">
      <c r="A370" s="28"/>
      <c r="B370" s="104" t="s">
        <v>536</v>
      </c>
      <c r="C370" s="92" t="s">
        <v>524</v>
      </c>
      <c r="D370" s="91" t="s">
        <v>14</v>
      </c>
      <c r="E370" s="91">
        <v>6</v>
      </c>
      <c r="F370" s="93"/>
      <c r="G370" s="105">
        <f t="shared" si="89"/>
        <v>0</v>
      </c>
    </row>
    <row r="371" spans="1:7" x14ac:dyDescent="0.25">
      <c r="A371" s="28"/>
      <c r="B371" s="104" t="s">
        <v>537</v>
      </c>
      <c r="C371" s="92" t="s">
        <v>522</v>
      </c>
      <c r="D371" s="91" t="s">
        <v>14</v>
      </c>
      <c r="E371" s="91">
        <v>2</v>
      </c>
      <c r="F371" s="93"/>
      <c r="G371" s="105">
        <f t="shared" si="89"/>
        <v>0</v>
      </c>
    </row>
    <row r="372" spans="1:7" x14ac:dyDescent="0.25">
      <c r="A372" s="28"/>
      <c r="B372" s="99"/>
      <c r="C372" s="11"/>
      <c r="D372" s="1"/>
      <c r="E372" s="1"/>
      <c r="F372" s="12"/>
      <c r="G372" s="107"/>
    </row>
    <row r="373" spans="1:7" x14ac:dyDescent="0.25">
      <c r="A373" s="28"/>
      <c r="B373" s="98" t="s">
        <v>482</v>
      </c>
      <c r="C373" s="15" t="s">
        <v>3</v>
      </c>
      <c r="D373" s="14"/>
      <c r="E373" s="14"/>
      <c r="F373" s="16"/>
      <c r="G373" s="25">
        <f>SUBTOTAL(9,G374:G393)</f>
        <v>0</v>
      </c>
    </row>
    <row r="374" spans="1:7" ht="25.5" x14ac:dyDescent="0.25">
      <c r="A374" s="28"/>
      <c r="B374" s="99" t="s">
        <v>483</v>
      </c>
      <c r="C374" s="7" t="s">
        <v>674</v>
      </c>
      <c r="D374" s="1" t="s">
        <v>14</v>
      </c>
      <c r="E374" s="1">
        <v>1</v>
      </c>
      <c r="F374" s="5"/>
      <c r="G374" s="100">
        <f t="shared" ref="G374:G393" si="90">E374*F374</f>
        <v>0</v>
      </c>
    </row>
    <row r="375" spans="1:7" x14ac:dyDescent="0.25">
      <c r="A375" s="28"/>
      <c r="B375" s="99" t="s">
        <v>484</v>
      </c>
      <c r="C375" s="7" t="s">
        <v>675</v>
      </c>
      <c r="D375" s="1" t="s">
        <v>14</v>
      </c>
      <c r="E375" s="1">
        <v>5</v>
      </c>
      <c r="F375" s="5"/>
      <c r="G375" s="100">
        <f t="shared" si="90"/>
        <v>0</v>
      </c>
    </row>
    <row r="376" spans="1:7" x14ac:dyDescent="0.25">
      <c r="A376" s="28"/>
      <c r="B376" s="99" t="s">
        <v>485</v>
      </c>
      <c r="C376" s="7" t="s">
        <v>676</v>
      </c>
      <c r="D376" s="1" t="s">
        <v>14</v>
      </c>
      <c r="E376" s="1">
        <v>17</v>
      </c>
      <c r="F376" s="5"/>
      <c r="G376" s="100">
        <f t="shared" si="90"/>
        <v>0</v>
      </c>
    </row>
    <row r="377" spans="1:7" x14ac:dyDescent="0.25">
      <c r="A377" s="28"/>
      <c r="B377" s="99" t="s">
        <v>486</v>
      </c>
      <c r="C377" s="7" t="s">
        <v>677</v>
      </c>
      <c r="D377" s="1" t="s">
        <v>14</v>
      </c>
      <c r="E377" s="1">
        <v>1</v>
      </c>
      <c r="F377" s="5"/>
      <c r="G377" s="100">
        <f t="shared" si="90"/>
        <v>0</v>
      </c>
    </row>
    <row r="378" spans="1:7" ht="25.5" x14ac:dyDescent="0.25">
      <c r="A378" s="28"/>
      <c r="B378" s="99" t="s">
        <v>487</v>
      </c>
      <c r="C378" s="7" t="s">
        <v>678</v>
      </c>
      <c r="D378" s="1" t="s">
        <v>14</v>
      </c>
      <c r="E378" s="1">
        <v>3</v>
      </c>
      <c r="F378" s="5"/>
      <c r="G378" s="100">
        <f t="shared" si="90"/>
        <v>0</v>
      </c>
    </row>
    <row r="379" spans="1:7" x14ac:dyDescent="0.25">
      <c r="A379" s="28"/>
      <c r="B379" s="99" t="s">
        <v>488</v>
      </c>
      <c r="C379" s="7" t="s">
        <v>679</v>
      </c>
      <c r="D379" s="1" t="s">
        <v>2</v>
      </c>
      <c r="E379" s="1">
        <v>3.2</v>
      </c>
      <c r="F379" s="5"/>
      <c r="G379" s="100">
        <f t="shared" si="90"/>
        <v>0</v>
      </c>
    </row>
    <row r="380" spans="1:7" x14ac:dyDescent="0.25">
      <c r="A380" s="28"/>
      <c r="B380" s="99" t="s">
        <v>489</v>
      </c>
      <c r="C380" s="7" t="s">
        <v>680</v>
      </c>
      <c r="D380" s="1" t="s">
        <v>2</v>
      </c>
      <c r="E380" s="1">
        <v>223</v>
      </c>
      <c r="F380" s="5"/>
      <c r="G380" s="100">
        <f t="shared" si="90"/>
        <v>0</v>
      </c>
    </row>
    <row r="381" spans="1:7" x14ac:dyDescent="0.25">
      <c r="A381" s="28"/>
      <c r="B381" s="99" t="s">
        <v>490</v>
      </c>
      <c r="C381" s="7" t="s">
        <v>681</v>
      </c>
      <c r="D381" s="1" t="s">
        <v>2</v>
      </c>
      <c r="E381" s="1">
        <v>151.80000000000001</v>
      </c>
      <c r="F381" s="5"/>
      <c r="G381" s="100">
        <f t="shared" si="90"/>
        <v>0</v>
      </c>
    </row>
    <row r="382" spans="1:7" x14ac:dyDescent="0.25">
      <c r="A382" s="28"/>
      <c r="B382" s="99" t="s">
        <v>491</v>
      </c>
      <c r="C382" s="7" t="s">
        <v>684</v>
      </c>
      <c r="D382" s="1" t="s">
        <v>15</v>
      </c>
      <c r="E382" s="1">
        <v>3</v>
      </c>
      <c r="F382" s="5"/>
      <c r="G382" s="100">
        <f t="shared" si="90"/>
        <v>0</v>
      </c>
    </row>
    <row r="383" spans="1:7" x14ac:dyDescent="0.25">
      <c r="A383" s="28"/>
      <c r="B383" s="99" t="s">
        <v>492</v>
      </c>
      <c r="C383" s="7" t="s">
        <v>749</v>
      </c>
      <c r="D383" s="1" t="s">
        <v>15</v>
      </c>
      <c r="E383" s="1">
        <v>2</v>
      </c>
      <c r="F383" s="5"/>
      <c r="G383" s="100">
        <f t="shared" si="90"/>
        <v>0</v>
      </c>
    </row>
    <row r="384" spans="1:7" x14ac:dyDescent="0.25">
      <c r="A384" s="28"/>
      <c r="B384" s="99" t="s">
        <v>493</v>
      </c>
      <c r="C384" s="7" t="s">
        <v>686</v>
      </c>
      <c r="D384" s="1" t="s">
        <v>15</v>
      </c>
      <c r="E384" s="1">
        <v>10</v>
      </c>
      <c r="F384" s="5"/>
      <c r="G384" s="100">
        <f t="shared" si="90"/>
        <v>0</v>
      </c>
    </row>
    <row r="385" spans="1:7" x14ac:dyDescent="0.25">
      <c r="A385" s="28"/>
      <c r="B385" s="99" t="s">
        <v>494</v>
      </c>
      <c r="C385" s="7" t="s">
        <v>687</v>
      </c>
      <c r="D385" s="1" t="s">
        <v>15</v>
      </c>
      <c r="E385" s="1">
        <v>2</v>
      </c>
      <c r="F385" s="5"/>
      <c r="G385" s="100">
        <f t="shared" si="90"/>
        <v>0</v>
      </c>
    </row>
    <row r="386" spans="1:7" ht="25.5" x14ac:dyDescent="0.25">
      <c r="A386" s="28"/>
      <c r="B386" s="99" t="s">
        <v>495</v>
      </c>
      <c r="C386" s="7" t="s">
        <v>212</v>
      </c>
      <c r="D386" s="1" t="s">
        <v>213</v>
      </c>
      <c r="E386" s="1">
        <v>3</v>
      </c>
      <c r="F386" s="5"/>
      <c r="G386" s="100">
        <f t="shared" si="90"/>
        <v>0</v>
      </c>
    </row>
    <row r="387" spans="1:7" x14ac:dyDescent="0.25">
      <c r="A387" s="28"/>
      <c r="B387" s="99" t="s">
        <v>496</v>
      </c>
      <c r="C387" s="7" t="s">
        <v>688</v>
      </c>
      <c r="D387" s="1" t="s">
        <v>15</v>
      </c>
      <c r="E387" s="1">
        <v>44</v>
      </c>
      <c r="F387" s="5"/>
      <c r="G387" s="100">
        <f t="shared" si="90"/>
        <v>0</v>
      </c>
    </row>
    <row r="388" spans="1:7" ht="25.5" x14ac:dyDescent="0.25">
      <c r="A388" s="28"/>
      <c r="B388" s="99" t="s">
        <v>497</v>
      </c>
      <c r="C388" s="7" t="s">
        <v>689</v>
      </c>
      <c r="D388" s="1" t="s">
        <v>14</v>
      </c>
      <c r="E388" s="1">
        <v>5</v>
      </c>
      <c r="F388" s="5"/>
      <c r="G388" s="100">
        <f t="shared" si="90"/>
        <v>0</v>
      </c>
    </row>
    <row r="389" spans="1:7" ht="25.5" x14ac:dyDescent="0.25">
      <c r="A389" s="28"/>
      <c r="B389" s="99" t="s">
        <v>498</v>
      </c>
      <c r="C389" s="7" t="s">
        <v>750</v>
      </c>
      <c r="D389" s="1" t="s">
        <v>2</v>
      </c>
      <c r="E389" s="1">
        <v>10.9</v>
      </c>
      <c r="F389" s="5"/>
      <c r="G389" s="100">
        <f t="shared" si="90"/>
        <v>0</v>
      </c>
    </row>
    <row r="390" spans="1:7" x14ac:dyDescent="0.25">
      <c r="A390" s="28"/>
      <c r="B390" s="99" t="s">
        <v>499</v>
      </c>
      <c r="C390" s="7" t="s">
        <v>691</v>
      </c>
      <c r="D390" s="1" t="s">
        <v>2</v>
      </c>
      <c r="E390" s="1">
        <v>74.100000000000009</v>
      </c>
      <c r="F390" s="5"/>
      <c r="G390" s="100">
        <f t="shared" ref="G390:G392" si="91">E390*F390</f>
        <v>0</v>
      </c>
    </row>
    <row r="391" spans="1:7" x14ac:dyDescent="0.25">
      <c r="A391" s="28"/>
      <c r="B391" s="99" t="s">
        <v>500</v>
      </c>
      <c r="C391" s="7" t="s">
        <v>692</v>
      </c>
      <c r="D391" s="1" t="s">
        <v>2</v>
      </c>
      <c r="E391" s="1">
        <v>3.2</v>
      </c>
      <c r="F391" s="5"/>
      <c r="G391" s="100">
        <f t="shared" si="91"/>
        <v>0</v>
      </c>
    </row>
    <row r="392" spans="1:7" x14ac:dyDescent="0.25">
      <c r="A392" s="28"/>
      <c r="B392" s="99" t="s">
        <v>501</v>
      </c>
      <c r="C392" s="7" t="s">
        <v>693</v>
      </c>
      <c r="D392" s="1" t="s">
        <v>14</v>
      </c>
      <c r="E392" s="1">
        <v>3</v>
      </c>
      <c r="F392" s="5"/>
      <c r="G392" s="100">
        <f t="shared" si="91"/>
        <v>0</v>
      </c>
    </row>
    <row r="393" spans="1:7" x14ac:dyDescent="0.25">
      <c r="A393" s="28"/>
      <c r="B393" s="99" t="s">
        <v>169</v>
      </c>
      <c r="C393" s="7" t="s">
        <v>694</v>
      </c>
      <c r="D393" s="1" t="s">
        <v>2</v>
      </c>
      <c r="E393" s="1">
        <v>3</v>
      </c>
      <c r="F393" s="5"/>
      <c r="G393" s="100">
        <f t="shared" si="90"/>
        <v>0</v>
      </c>
    </row>
    <row r="394" spans="1:7" x14ac:dyDescent="0.25">
      <c r="A394" s="28"/>
      <c r="B394" s="99"/>
      <c r="C394" s="11"/>
      <c r="D394" s="1"/>
      <c r="E394" s="1"/>
      <c r="F394" s="12"/>
      <c r="G394" s="107"/>
    </row>
    <row r="395" spans="1:7" x14ac:dyDescent="0.25">
      <c r="A395" s="28"/>
      <c r="B395" s="98" t="s">
        <v>502</v>
      </c>
      <c r="C395" s="15" t="s">
        <v>138</v>
      </c>
      <c r="D395" s="14"/>
      <c r="E395" s="14"/>
      <c r="F395" s="16"/>
      <c r="G395" s="25">
        <f>SUBTOTAL(9,G396:G399)</f>
        <v>0</v>
      </c>
    </row>
    <row r="396" spans="1:7" x14ac:dyDescent="0.25">
      <c r="A396" s="28"/>
      <c r="B396" s="99" t="s">
        <v>503</v>
      </c>
      <c r="C396" s="7" t="s">
        <v>688</v>
      </c>
      <c r="D396" s="1" t="s">
        <v>15</v>
      </c>
      <c r="E396" s="1">
        <v>6</v>
      </c>
      <c r="F396" s="5"/>
      <c r="G396" s="100">
        <f t="shared" ref="G396:G399" si="92">E396*F396</f>
        <v>0</v>
      </c>
    </row>
    <row r="397" spans="1:7" x14ac:dyDescent="0.25">
      <c r="A397" s="28"/>
      <c r="B397" s="99" t="s">
        <v>504</v>
      </c>
      <c r="C397" s="7" t="s">
        <v>704</v>
      </c>
      <c r="D397" s="1" t="s">
        <v>2</v>
      </c>
      <c r="E397" s="1">
        <v>22.6</v>
      </c>
      <c r="F397" s="5"/>
      <c r="G397" s="100">
        <f t="shared" si="92"/>
        <v>0</v>
      </c>
    </row>
    <row r="398" spans="1:7" x14ac:dyDescent="0.25">
      <c r="A398" s="28"/>
      <c r="B398" s="99" t="s">
        <v>505</v>
      </c>
      <c r="C398" s="7" t="s">
        <v>705</v>
      </c>
      <c r="D398" s="1" t="s">
        <v>14</v>
      </c>
      <c r="E398" s="1">
        <v>2</v>
      </c>
      <c r="F398" s="5"/>
      <c r="G398" s="100">
        <f t="shared" si="92"/>
        <v>0</v>
      </c>
    </row>
    <row r="399" spans="1:7" x14ac:dyDescent="0.25">
      <c r="A399" s="28"/>
      <c r="B399" s="99" t="s">
        <v>506</v>
      </c>
      <c r="C399" s="7" t="s">
        <v>706</v>
      </c>
      <c r="D399" s="1" t="s">
        <v>2</v>
      </c>
      <c r="E399" s="1">
        <v>11.3</v>
      </c>
      <c r="F399" s="5"/>
      <c r="G399" s="100">
        <f t="shared" si="92"/>
        <v>0</v>
      </c>
    </row>
    <row r="400" spans="1:7" x14ac:dyDescent="0.25">
      <c r="A400" s="28"/>
      <c r="B400" s="99"/>
      <c r="C400" s="11"/>
      <c r="D400" s="1"/>
      <c r="E400" s="1"/>
      <c r="F400" s="12"/>
      <c r="G400" s="107"/>
    </row>
    <row r="401" spans="1:7" x14ac:dyDescent="0.25">
      <c r="A401" s="28"/>
      <c r="B401" s="98" t="s">
        <v>507</v>
      </c>
      <c r="C401" s="15" t="s">
        <v>153</v>
      </c>
      <c r="D401" s="14"/>
      <c r="E401" s="14"/>
      <c r="F401" s="16"/>
      <c r="G401" s="25">
        <f>SUBTOTAL(9,G402:G402)</f>
        <v>0</v>
      </c>
    </row>
    <row r="402" spans="1:7" x14ac:dyDescent="0.25">
      <c r="A402" s="28"/>
      <c r="B402" s="99" t="s">
        <v>508</v>
      </c>
      <c r="C402" s="7" t="s">
        <v>714</v>
      </c>
      <c r="D402" s="1" t="s">
        <v>15</v>
      </c>
      <c r="E402" s="1">
        <v>2</v>
      </c>
      <c r="F402" s="5"/>
      <c r="G402" s="100">
        <f t="shared" ref="G402" si="93">E402*F402</f>
        <v>0</v>
      </c>
    </row>
    <row r="403" spans="1:7" x14ac:dyDescent="0.25">
      <c r="A403" s="28"/>
      <c r="B403" s="99"/>
      <c r="C403" s="11"/>
      <c r="D403" s="1"/>
      <c r="E403" s="1"/>
      <c r="F403" s="12"/>
      <c r="G403" s="107"/>
    </row>
    <row r="404" spans="1:7" x14ac:dyDescent="0.25">
      <c r="A404" s="28"/>
      <c r="B404" s="98" t="s">
        <v>208</v>
      </c>
      <c r="C404" s="15" t="s">
        <v>146</v>
      </c>
      <c r="D404" s="14"/>
      <c r="E404" s="14"/>
      <c r="F404" s="16"/>
      <c r="G404" s="25">
        <f>SUBTOTAL(9,G405:G405)</f>
        <v>0</v>
      </c>
    </row>
    <row r="405" spans="1:7" x14ac:dyDescent="0.25">
      <c r="A405" s="28"/>
      <c r="B405" s="99" t="s">
        <v>209</v>
      </c>
      <c r="C405" s="7" t="s">
        <v>718</v>
      </c>
      <c r="D405" s="1" t="s">
        <v>11</v>
      </c>
      <c r="E405" s="1">
        <v>4</v>
      </c>
      <c r="F405" s="5"/>
      <c r="G405" s="100">
        <f t="shared" ref="G405" si="94">E405*F405</f>
        <v>0</v>
      </c>
    </row>
    <row r="406" spans="1:7" x14ac:dyDescent="0.25">
      <c r="A406" s="28"/>
      <c r="B406" s="99"/>
      <c r="C406" s="11"/>
      <c r="D406" s="1"/>
      <c r="E406" s="1"/>
      <c r="F406" s="12"/>
      <c r="G406" s="107"/>
    </row>
    <row r="407" spans="1:7" x14ac:dyDescent="0.25">
      <c r="A407" s="28"/>
      <c r="B407" s="98" t="s">
        <v>210</v>
      </c>
      <c r="C407" s="15" t="s">
        <v>6</v>
      </c>
      <c r="D407" s="14" t="s">
        <v>16</v>
      </c>
      <c r="E407" s="14"/>
      <c r="F407" s="16"/>
      <c r="G407" s="25">
        <f>SUBTOTAL(9,G408)</f>
        <v>0</v>
      </c>
    </row>
    <row r="408" spans="1:7" x14ac:dyDescent="0.25">
      <c r="A408" s="28"/>
      <c r="B408" s="99" t="s">
        <v>211</v>
      </c>
      <c r="C408" s="7" t="s">
        <v>719</v>
      </c>
      <c r="D408" s="1" t="s">
        <v>11</v>
      </c>
      <c r="E408" s="1">
        <v>57.51</v>
      </c>
      <c r="F408" s="5"/>
      <c r="G408" s="100">
        <f t="shared" ref="G408" si="95">E408*F408</f>
        <v>0</v>
      </c>
    </row>
    <row r="409" spans="1:7" ht="15.75" thickBot="1" x14ac:dyDescent="0.3">
      <c r="B409" s="110"/>
      <c r="C409" s="8"/>
      <c r="D409" s="9" t="s">
        <v>16</v>
      </c>
      <c r="E409" s="21"/>
      <c r="F409" s="10"/>
      <c r="G409" s="107"/>
    </row>
    <row r="410" spans="1:7" x14ac:dyDescent="0.25">
      <c r="B410" s="276" t="s">
        <v>30</v>
      </c>
      <c r="C410" s="277"/>
      <c r="D410" s="277"/>
      <c r="E410" s="277"/>
      <c r="F410" s="278"/>
      <c r="G410" s="13">
        <f>SUBTOTAL(9,G11:G409)</f>
        <v>0</v>
      </c>
    </row>
    <row r="411" spans="1:7" x14ac:dyDescent="0.25">
      <c r="B411" s="270" t="s">
        <v>751</v>
      </c>
      <c r="C411" s="271"/>
      <c r="D411" s="271"/>
      <c r="E411" s="271"/>
      <c r="F411" s="272"/>
      <c r="G411" s="25">
        <f>G410*0</f>
        <v>0</v>
      </c>
    </row>
    <row r="412" spans="1:7" ht="15.75" thickBot="1" x14ac:dyDescent="0.3">
      <c r="B412" s="273" t="s">
        <v>152</v>
      </c>
      <c r="C412" s="274"/>
      <c r="D412" s="274"/>
      <c r="E412" s="274"/>
      <c r="F412" s="275"/>
      <c r="G412" s="111">
        <f>G410+G411</f>
        <v>0</v>
      </c>
    </row>
    <row r="413" spans="1:7" x14ac:dyDescent="0.25">
      <c r="G413" s="24"/>
    </row>
    <row r="414" spans="1:7" x14ac:dyDescent="0.25">
      <c r="G414" s="24"/>
    </row>
    <row r="415" spans="1:7" x14ac:dyDescent="0.25">
      <c r="G415" s="24"/>
    </row>
    <row r="416" spans="1:7" x14ac:dyDescent="0.25">
      <c r="G416" s="24"/>
    </row>
    <row r="417" spans="7:7" x14ac:dyDescent="0.25">
      <c r="G417" s="24"/>
    </row>
    <row r="418" spans="7:7" x14ac:dyDescent="0.25">
      <c r="G418" s="24"/>
    </row>
  </sheetData>
  <autoFilter ref="B9:G412"/>
  <mergeCells count="3">
    <mergeCell ref="B411:F411"/>
    <mergeCell ref="B412:F412"/>
    <mergeCell ref="B410:F410"/>
  </mergeCells>
  <phoneticPr fontId="7" type="noConversion"/>
  <printOptions horizontalCentered="1"/>
  <pageMargins left="0.39370078740157483" right="0.39370078740157483" top="0.74803149606299213" bottom="0.39370078740157483" header="0.31496062992125984" footer="0.31496062992125984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4"/>
  <sheetViews>
    <sheetView workbookViewId="0">
      <selection activeCell="D45" sqref="D45"/>
    </sheetView>
  </sheetViews>
  <sheetFormatPr defaultRowHeight="12" x14ac:dyDescent="0.2"/>
  <cols>
    <col min="1" max="1" width="6.7109375" style="152" customWidth="1"/>
    <col min="2" max="2" width="30.7109375" style="152" customWidth="1"/>
    <col min="3" max="14" width="10.7109375" style="152" customWidth="1"/>
    <col min="15" max="15" width="15.7109375" style="152" customWidth="1"/>
    <col min="16" max="258" width="9.140625" style="152"/>
    <col min="259" max="259" width="6.7109375" style="152" customWidth="1"/>
    <col min="260" max="260" width="30.7109375" style="152" customWidth="1"/>
    <col min="261" max="266" width="10.7109375" style="152" customWidth="1"/>
    <col min="267" max="267" width="15.7109375" style="152" customWidth="1"/>
    <col min="268" max="268" width="9.140625" style="152"/>
    <col min="269" max="269" width="24.5703125" style="152" customWidth="1"/>
    <col min="270" max="514" width="9.140625" style="152"/>
    <col min="515" max="515" width="6.7109375" style="152" customWidth="1"/>
    <col min="516" max="516" width="30.7109375" style="152" customWidth="1"/>
    <col min="517" max="522" width="10.7109375" style="152" customWidth="1"/>
    <col min="523" max="523" width="15.7109375" style="152" customWidth="1"/>
    <col min="524" max="524" width="9.140625" style="152"/>
    <col min="525" max="525" width="24.5703125" style="152" customWidth="1"/>
    <col min="526" max="770" width="9.140625" style="152"/>
    <col min="771" max="771" width="6.7109375" style="152" customWidth="1"/>
    <col min="772" max="772" width="30.7109375" style="152" customWidth="1"/>
    <col min="773" max="778" width="10.7109375" style="152" customWidth="1"/>
    <col min="779" max="779" width="15.7109375" style="152" customWidth="1"/>
    <col min="780" max="780" width="9.140625" style="152"/>
    <col min="781" max="781" width="24.5703125" style="152" customWidth="1"/>
    <col min="782" max="1026" width="9.140625" style="152"/>
    <col min="1027" max="1027" width="6.7109375" style="152" customWidth="1"/>
    <col min="1028" max="1028" width="30.7109375" style="152" customWidth="1"/>
    <col min="1029" max="1034" width="10.7109375" style="152" customWidth="1"/>
    <col min="1035" max="1035" width="15.7109375" style="152" customWidth="1"/>
    <col min="1036" max="1036" width="9.140625" style="152"/>
    <col min="1037" max="1037" width="24.5703125" style="152" customWidth="1"/>
    <col min="1038" max="1282" width="9.140625" style="152"/>
    <col min="1283" max="1283" width="6.7109375" style="152" customWidth="1"/>
    <col min="1284" max="1284" width="30.7109375" style="152" customWidth="1"/>
    <col min="1285" max="1290" width="10.7109375" style="152" customWidth="1"/>
    <col min="1291" max="1291" width="15.7109375" style="152" customWidth="1"/>
    <col min="1292" max="1292" width="9.140625" style="152"/>
    <col min="1293" max="1293" width="24.5703125" style="152" customWidth="1"/>
    <col min="1294" max="1538" width="9.140625" style="152"/>
    <col min="1539" max="1539" width="6.7109375" style="152" customWidth="1"/>
    <col min="1540" max="1540" width="30.7109375" style="152" customWidth="1"/>
    <col min="1541" max="1546" width="10.7109375" style="152" customWidth="1"/>
    <col min="1547" max="1547" width="15.7109375" style="152" customWidth="1"/>
    <col min="1548" max="1548" width="9.140625" style="152"/>
    <col min="1549" max="1549" width="24.5703125" style="152" customWidth="1"/>
    <col min="1550" max="1794" width="9.140625" style="152"/>
    <col min="1795" max="1795" width="6.7109375" style="152" customWidth="1"/>
    <col min="1796" max="1796" width="30.7109375" style="152" customWidth="1"/>
    <col min="1797" max="1802" width="10.7109375" style="152" customWidth="1"/>
    <col min="1803" max="1803" width="15.7109375" style="152" customWidth="1"/>
    <col min="1804" max="1804" width="9.140625" style="152"/>
    <col min="1805" max="1805" width="24.5703125" style="152" customWidth="1"/>
    <col min="1806" max="2050" width="9.140625" style="152"/>
    <col min="2051" max="2051" width="6.7109375" style="152" customWidth="1"/>
    <col min="2052" max="2052" width="30.7109375" style="152" customWidth="1"/>
    <col min="2053" max="2058" width="10.7109375" style="152" customWidth="1"/>
    <col min="2059" max="2059" width="15.7109375" style="152" customWidth="1"/>
    <col min="2060" max="2060" width="9.140625" style="152"/>
    <col min="2061" max="2061" width="24.5703125" style="152" customWidth="1"/>
    <col min="2062" max="2306" width="9.140625" style="152"/>
    <col min="2307" max="2307" width="6.7109375" style="152" customWidth="1"/>
    <col min="2308" max="2308" width="30.7109375" style="152" customWidth="1"/>
    <col min="2309" max="2314" width="10.7109375" style="152" customWidth="1"/>
    <col min="2315" max="2315" width="15.7109375" style="152" customWidth="1"/>
    <col min="2316" max="2316" width="9.140625" style="152"/>
    <col min="2317" max="2317" width="24.5703125" style="152" customWidth="1"/>
    <col min="2318" max="2562" width="9.140625" style="152"/>
    <col min="2563" max="2563" width="6.7109375" style="152" customWidth="1"/>
    <col min="2564" max="2564" width="30.7109375" style="152" customWidth="1"/>
    <col min="2565" max="2570" width="10.7109375" style="152" customWidth="1"/>
    <col min="2571" max="2571" width="15.7109375" style="152" customWidth="1"/>
    <col min="2572" max="2572" width="9.140625" style="152"/>
    <col min="2573" max="2573" width="24.5703125" style="152" customWidth="1"/>
    <col min="2574" max="2818" width="9.140625" style="152"/>
    <col min="2819" max="2819" width="6.7109375" style="152" customWidth="1"/>
    <col min="2820" max="2820" width="30.7109375" style="152" customWidth="1"/>
    <col min="2821" max="2826" width="10.7109375" style="152" customWidth="1"/>
    <col min="2827" max="2827" width="15.7109375" style="152" customWidth="1"/>
    <col min="2828" max="2828" width="9.140625" style="152"/>
    <col min="2829" max="2829" width="24.5703125" style="152" customWidth="1"/>
    <col min="2830" max="3074" width="9.140625" style="152"/>
    <col min="3075" max="3075" width="6.7109375" style="152" customWidth="1"/>
    <col min="3076" max="3076" width="30.7109375" style="152" customWidth="1"/>
    <col min="3077" max="3082" width="10.7109375" style="152" customWidth="1"/>
    <col min="3083" max="3083" width="15.7109375" style="152" customWidth="1"/>
    <col min="3084" max="3084" width="9.140625" style="152"/>
    <col min="3085" max="3085" width="24.5703125" style="152" customWidth="1"/>
    <col min="3086" max="3330" width="9.140625" style="152"/>
    <col min="3331" max="3331" width="6.7109375" style="152" customWidth="1"/>
    <col min="3332" max="3332" width="30.7109375" style="152" customWidth="1"/>
    <col min="3333" max="3338" width="10.7109375" style="152" customWidth="1"/>
    <col min="3339" max="3339" width="15.7109375" style="152" customWidth="1"/>
    <col min="3340" max="3340" width="9.140625" style="152"/>
    <col min="3341" max="3341" width="24.5703125" style="152" customWidth="1"/>
    <col min="3342" max="3586" width="9.140625" style="152"/>
    <col min="3587" max="3587" width="6.7109375" style="152" customWidth="1"/>
    <col min="3588" max="3588" width="30.7109375" style="152" customWidth="1"/>
    <col min="3589" max="3594" width="10.7109375" style="152" customWidth="1"/>
    <col min="3595" max="3595" width="15.7109375" style="152" customWidth="1"/>
    <col min="3596" max="3596" width="9.140625" style="152"/>
    <col min="3597" max="3597" width="24.5703125" style="152" customWidth="1"/>
    <col min="3598" max="3842" width="9.140625" style="152"/>
    <col min="3843" max="3843" width="6.7109375" style="152" customWidth="1"/>
    <col min="3844" max="3844" width="30.7109375" style="152" customWidth="1"/>
    <col min="3845" max="3850" width="10.7109375" style="152" customWidth="1"/>
    <col min="3851" max="3851" width="15.7109375" style="152" customWidth="1"/>
    <col min="3852" max="3852" width="9.140625" style="152"/>
    <col min="3853" max="3853" width="24.5703125" style="152" customWidth="1"/>
    <col min="3854" max="4098" width="9.140625" style="152"/>
    <col min="4099" max="4099" width="6.7109375" style="152" customWidth="1"/>
    <col min="4100" max="4100" width="30.7109375" style="152" customWidth="1"/>
    <col min="4101" max="4106" width="10.7109375" style="152" customWidth="1"/>
    <col min="4107" max="4107" width="15.7109375" style="152" customWidth="1"/>
    <col min="4108" max="4108" width="9.140625" style="152"/>
    <col min="4109" max="4109" width="24.5703125" style="152" customWidth="1"/>
    <col min="4110" max="4354" width="9.140625" style="152"/>
    <col min="4355" max="4355" width="6.7109375" style="152" customWidth="1"/>
    <col min="4356" max="4356" width="30.7109375" style="152" customWidth="1"/>
    <col min="4357" max="4362" width="10.7109375" style="152" customWidth="1"/>
    <col min="4363" max="4363" width="15.7109375" style="152" customWidth="1"/>
    <col min="4364" max="4364" width="9.140625" style="152"/>
    <col min="4365" max="4365" width="24.5703125" style="152" customWidth="1"/>
    <col min="4366" max="4610" width="9.140625" style="152"/>
    <col min="4611" max="4611" width="6.7109375" style="152" customWidth="1"/>
    <col min="4612" max="4612" width="30.7109375" style="152" customWidth="1"/>
    <col min="4613" max="4618" width="10.7109375" style="152" customWidth="1"/>
    <col min="4619" max="4619" width="15.7109375" style="152" customWidth="1"/>
    <col min="4620" max="4620" width="9.140625" style="152"/>
    <col min="4621" max="4621" width="24.5703125" style="152" customWidth="1"/>
    <col min="4622" max="4866" width="9.140625" style="152"/>
    <col min="4867" max="4867" width="6.7109375" style="152" customWidth="1"/>
    <col min="4868" max="4868" width="30.7109375" style="152" customWidth="1"/>
    <col min="4869" max="4874" width="10.7109375" style="152" customWidth="1"/>
    <col min="4875" max="4875" width="15.7109375" style="152" customWidth="1"/>
    <col min="4876" max="4876" width="9.140625" style="152"/>
    <col min="4877" max="4877" width="24.5703125" style="152" customWidth="1"/>
    <col min="4878" max="5122" width="9.140625" style="152"/>
    <col min="5123" max="5123" width="6.7109375" style="152" customWidth="1"/>
    <col min="5124" max="5124" width="30.7109375" style="152" customWidth="1"/>
    <col min="5125" max="5130" width="10.7109375" style="152" customWidth="1"/>
    <col min="5131" max="5131" width="15.7109375" style="152" customWidth="1"/>
    <col min="5132" max="5132" width="9.140625" style="152"/>
    <col min="5133" max="5133" width="24.5703125" style="152" customWidth="1"/>
    <col min="5134" max="5378" width="9.140625" style="152"/>
    <col min="5379" max="5379" width="6.7109375" style="152" customWidth="1"/>
    <col min="5380" max="5380" width="30.7109375" style="152" customWidth="1"/>
    <col min="5381" max="5386" width="10.7109375" style="152" customWidth="1"/>
    <col min="5387" max="5387" width="15.7109375" style="152" customWidth="1"/>
    <col min="5388" max="5388" width="9.140625" style="152"/>
    <col min="5389" max="5389" width="24.5703125" style="152" customWidth="1"/>
    <col min="5390" max="5634" width="9.140625" style="152"/>
    <col min="5635" max="5635" width="6.7109375" style="152" customWidth="1"/>
    <col min="5636" max="5636" width="30.7109375" style="152" customWidth="1"/>
    <col min="5637" max="5642" width="10.7109375" style="152" customWidth="1"/>
    <col min="5643" max="5643" width="15.7109375" style="152" customWidth="1"/>
    <col min="5644" max="5644" width="9.140625" style="152"/>
    <col min="5645" max="5645" width="24.5703125" style="152" customWidth="1"/>
    <col min="5646" max="5890" width="9.140625" style="152"/>
    <col min="5891" max="5891" width="6.7109375" style="152" customWidth="1"/>
    <col min="5892" max="5892" width="30.7109375" style="152" customWidth="1"/>
    <col min="5893" max="5898" width="10.7109375" style="152" customWidth="1"/>
    <col min="5899" max="5899" width="15.7109375" style="152" customWidth="1"/>
    <col min="5900" max="5900" width="9.140625" style="152"/>
    <col min="5901" max="5901" width="24.5703125" style="152" customWidth="1"/>
    <col min="5902" max="6146" width="9.140625" style="152"/>
    <col min="6147" max="6147" width="6.7109375" style="152" customWidth="1"/>
    <col min="6148" max="6148" width="30.7109375" style="152" customWidth="1"/>
    <col min="6149" max="6154" width="10.7109375" style="152" customWidth="1"/>
    <col min="6155" max="6155" width="15.7109375" style="152" customWidth="1"/>
    <col min="6156" max="6156" width="9.140625" style="152"/>
    <col min="6157" max="6157" width="24.5703125" style="152" customWidth="1"/>
    <col min="6158" max="6402" width="9.140625" style="152"/>
    <col min="6403" max="6403" width="6.7109375" style="152" customWidth="1"/>
    <col min="6404" max="6404" width="30.7109375" style="152" customWidth="1"/>
    <col min="6405" max="6410" width="10.7109375" style="152" customWidth="1"/>
    <col min="6411" max="6411" width="15.7109375" style="152" customWidth="1"/>
    <col min="6412" max="6412" width="9.140625" style="152"/>
    <col min="6413" max="6413" width="24.5703125" style="152" customWidth="1"/>
    <col min="6414" max="6658" width="9.140625" style="152"/>
    <col min="6659" max="6659" width="6.7109375" style="152" customWidth="1"/>
    <col min="6660" max="6660" width="30.7109375" style="152" customWidth="1"/>
    <col min="6661" max="6666" width="10.7109375" style="152" customWidth="1"/>
    <col min="6667" max="6667" width="15.7109375" style="152" customWidth="1"/>
    <col min="6668" max="6668" width="9.140625" style="152"/>
    <col min="6669" max="6669" width="24.5703125" style="152" customWidth="1"/>
    <col min="6670" max="6914" width="9.140625" style="152"/>
    <col min="6915" max="6915" width="6.7109375" style="152" customWidth="1"/>
    <col min="6916" max="6916" width="30.7109375" style="152" customWidth="1"/>
    <col min="6917" max="6922" width="10.7109375" style="152" customWidth="1"/>
    <col min="6923" max="6923" width="15.7109375" style="152" customWidth="1"/>
    <col min="6924" max="6924" width="9.140625" style="152"/>
    <col min="6925" max="6925" width="24.5703125" style="152" customWidth="1"/>
    <col min="6926" max="7170" width="9.140625" style="152"/>
    <col min="7171" max="7171" width="6.7109375" style="152" customWidth="1"/>
    <col min="7172" max="7172" width="30.7109375" style="152" customWidth="1"/>
    <col min="7173" max="7178" width="10.7109375" style="152" customWidth="1"/>
    <col min="7179" max="7179" width="15.7109375" style="152" customWidth="1"/>
    <col min="7180" max="7180" width="9.140625" style="152"/>
    <col min="7181" max="7181" width="24.5703125" style="152" customWidth="1"/>
    <col min="7182" max="7426" width="9.140625" style="152"/>
    <col min="7427" max="7427" width="6.7109375" style="152" customWidth="1"/>
    <col min="7428" max="7428" width="30.7109375" style="152" customWidth="1"/>
    <col min="7429" max="7434" width="10.7109375" style="152" customWidth="1"/>
    <col min="7435" max="7435" width="15.7109375" style="152" customWidth="1"/>
    <col min="7436" max="7436" width="9.140625" style="152"/>
    <col min="7437" max="7437" width="24.5703125" style="152" customWidth="1"/>
    <col min="7438" max="7682" width="9.140625" style="152"/>
    <col min="7683" max="7683" width="6.7109375" style="152" customWidth="1"/>
    <col min="7684" max="7684" width="30.7109375" style="152" customWidth="1"/>
    <col min="7685" max="7690" width="10.7109375" style="152" customWidth="1"/>
    <col min="7691" max="7691" width="15.7109375" style="152" customWidth="1"/>
    <col min="7692" max="7692" width="9.140625" style="152"/>
    <col min="7693" max="7693" width="24.5703125" style="152" customWidth="1"/>
    <col min="7694" max="7938" width="9.140625" style="152"/>
    <col min="7939" max="7939" width="6.7109375" style="152" customWidth="1"/>
    <col min="7940" max="7940" width="30.7109375" style="152" customWidth="1"/>
    <col min="7941" max="7946" width="10.7109375" style="152" customWidth="1"/>
    <col min="7947" max="7947" width="15.7109375" style="152" customWidth="1"/>
    <col min="7948" max="7948" width="9.140625" style="152"/>
    <col min="7949" max="7949" width="24.5703125" style="152" customWidth="1"/>
    <col min="7950" max="8194" width="9.140625" style="152"/>
    <col min="8195" max="8195" width="6.7109375" style="152" customWidth="1"/>
    <col min="8196" max="8196" width="30.7109375" style="152" customWidth="1"/>
    <col min="8197" max="8202" width="10.7109375" style="152" customWidth="1"/>
    <col min="8203" max="8203" width="15.7109375" style="152" customWidth="1"/>
    <col min="8204" max="8204" width="9.140625" style="152"/>
    <col min="8205" max="8205" width="24.5703125" style="152" customWidth="1"/>
    <col min="8206" max="8450" width="9.140625" style="152"/>
    <col min="8451" max="8451" width="6.7109375" style="152" customWidth="1"/>
    <col min="8452" max="8452" width="30.7109375" style="152" customWidth="1"/>
    <col min="8453" max="8458" width="10.7109375" style="152" customWidth="1"/>
    <col min="8459" max="8459" width="15.7109375" style="152" customWidth="1"/>
    <col min="8460" max="8460" width="9.140625" style="152"/>
    <col min="8461" max="8461" width="24.5703125" style="152" customWidth="1"/>
    <col min="8462" max="8706" width="9.140625" style="152"/>
    <col min="8707" max="8707" width="6.7109375" style="152" customWidth="1"/>
    <col min="8708" max="8708" width="30.7109375" style="152" customWidth="1"/>
    <col min="8709" max="8714" width="10.7109375" style="152" customWidth="1"/>
    <col min="8715" max="8715" width="15.7109375" style="152" customWidth="1"/>
    <col min="8716" max="8716" width="9.140625" style="152"/>
    <col min="8717" max="8717" width="24.5703125" style="152" customWidth="1"/>
    <col min="8718" max="8962" width="9.140625" style="152"/>
    <col min="8963" max="8963" width="6.7109375" style="152" customWidth="1"/>
    <col min="8964" max="8964" width="30.7109375" style="152" customWidth="1"/>
    <col min="8965" max="8970" width="10.7109375" style="152" customWidth="1"/>
    <col min="8971" max="8971" width="15.7109375" style="152" customWidth="1"/>
    <col min="8972" max="8972" width="9.140625" style="152"/>
    <col min="8973" max="8973" width="24.5703125" style="152" customWidth="1"/>
    <col min="8974" max="9218" width="9.140625" style="152"/>
    <col min="9219" max="9219" width="6.7109375" style="152" customWidth="1"/>
    <col min="9220" max="9220" width="30.7109375" style="152" customWidth="1"/>
    <col min="9221" max="9226" width="10.7109375" style="152" customWidth="1"/>
    <col min="9227" max="9227" width="15.7109375" style="152" customWidth="1"/>
    <col min="9228" max="9228" width="9.140625" style="152"/>
    <col min="9229" max="9229" width="24.5703125" style="152" customWidth="1"/>
    <col min="9230" max="9474" width="9.140625" style="152"/>
    <col min="9475" max="9475" width="6.7109375" style="152" customWidth="1"/>
    <col min="9476" max="9476" width="30.7109375" style="152" customWidth="1"/>
    <col min="9477" max="9482" width="10.7109375" style="152" customWidth="1"/>
    <col min="9483" max="9483" width="15.7109375" style="152" customWidth="1"/>
    <col min="9484" max="9484" width="9.140625" style="152"/>
    <col min="9485" max="9485" width="24.5703125" style="152" customWidth="1"/>
    <col min="9486" max="9730" width="9.140625" style="152"/>
    <col min="9731" max="9731" width="6.7109375" style="152" customWidth="1"/>
    <col min="9732" max="9732" width="30.7109375" style="152" customWidth="1"/>
    <col min="9733" max="9738" width="10.7109375" style="152" customWidth="1"/>
    <col min="9739" max="9739" width="15.7109375" style="152" customWidth="1"/>
    <col min="9740" max="9740" width="9.140625" style="152"/>
    <col min="9741" max="9741" width="24.5703125" style="152" customWidth="1"/>
    <col min="9742" max="9986" width="9.140625" style="152"/>
    <col min="9987" max="9987" width="6.7109375" style="152" customWidth="1"/>
    <col min="9988" max="9988" width="30.7109375" style="152" customWidth="1"/>
    <col min="9989" max="9994" width="10.7109375" style="152" customWidth="1"/>
    <col min="9995" max="9995" width="15.7109375" style="152" customWidth="1"/>
    <col min="9996" max="9996" width="9.140625" style="152"/>
    <col min="9997" max="9997" width="24.5703125" style="152" customWidth="1"/>
    <col min="9998" max="10242" width="9.140625" style="152"/>
    <col min="10243" max="10243" width="6.7109375" style="152" customWidth="1"/>
    <col min="10244" max="10244" width="30.7109375" style="152" customWidth="1"/>
    <col min="10245" max="10250" width="10.7109375" style="152" customWidth="1"/>
    <col min="10251" max="10251" width="15.7109375" style="152" customWidth="1"/>
    <col min="10252" max="10252" width="9.140625" style="152"/>
    <col min="10253" max="10253" width="24.5703125" style="152" customWidth="1"/>
    <col min="10254" max="10498" width="9.140625" style="152"/>
    <col min="10499" max="10499" width="6.7109375" style="152" customWidth="1"/>
    <col min="10500" max="10500" width="30.7109375" style="152" customWidth="1"/>
    <col min="10501" max="10506" width="10.7109375" style="152" customWidth="1"/>
    <col min="10507" max="10507" width="15.7109375" style="152" customWidth="1"/>
    <col min="10508" max="10508" width="9.140625" style="152"/>
    <col min="10509" max="10509" width="24.5703125" style="152" customWidth="1"/>
    <col min="10510" max="10754" width="9.140625" style="152"/>
    <col min="10755" max="10755" width="6.7109375" style="152" customWidth="1"/>
    <col min="10756" max="10756" width="30.7109375" style="152" customWidth="1"/>
    <col min="10757" max="10762" width="10.7109375" style="152" customWidth="1"/>
    <col min="10763" max="10763" width="15.7109375" style="152" customWidth="1"/>
    <col min="10764" max="10764" width="9.140625" style="152"/>
    <col min="10765" max="10765" width="24.5703125" style="152" customWidth="1"/>
    <col min="10766" max="11010" width="9.140625" style="152"/>
    <col min="11011" max="11011" width="6.7109375" style="152" customWidth="1"/>
    <col min="11012" max="11012" width="30.7109375" style="152" customWidth="1"/>
    <col min="11013" max="11018" width="10.7109375" style="152" customWidth="1"/>
    <col min="11019" max="11019" width="15.7109375" style="152" customWidth="1"/>
    <col min="11020" max="11020" width="9.140625" style="152"/>
    <col min="11021" max="11021" width="24.5703125" style="152" customWidth="1"/>
    <col min="11022" max="11266" width="9.140625" style="152"/>
    <col min="11267" max="11267" width="6.7109375" style="152" customWidth="1"/>
    <col min="11268" max="11268" width="30.7109375" style="152" customWidth="1"/>
    <col min="11269" max="11274" width="10.7109375" style="152" customWidth="1"/>
    <col min="11275" max="11275" width="15.7109375" style="152" customWidth="1"/>
    <col min="11276" max="11276" width="9.140625" style="152"/>
    <col min="11277" max="11277" width="24.5703125" style="152" customWidth="1"/>
    <col min="11278" max="11522" width="9.140625" style="152"/>
    <col min="11523" max="11523" width="6.7109375" style="152" customWidth="1"/>
    <col min="11524" max="11524" width="30.7109375" style="152" customWidth="1"/>
    <col min="11525" max="11530" width="10.7109375" style="152" customWidth="1"/>
    <col min="11531" max="11531" width="15.7109375" style="152" customWidth="1"/>
    <col min="11532" max="11532" width="9.140625" style="152"/>
    <col min="11533" max="11533" width="24.5703125" style="152" customWidth="1"/>
    <col min="11534" max="11778" width="9.140625" style="152"/>
    <col min="11779" max="11779" width="6.7109375" style="152" customWidth="1"/>
    <col min="11780" max="11780" width="30.7109375" style="152" customWidth="1"/>
    <col min="11781" max="11786" width="10.7109375" style="152" customWidth="1"/>
    <col min="11787" max="11787" width="15.7109375" style="152" customWidth="1"/>
    <col min="11788" max="11788" width="9.140625" style="152"/>
    <col min="11789" max="11789" width="24.5703125" style="152" customWidth="1"/>
    <col min="11790" max="12034" width="9.140625" style="152"/>
    <col min="12035" max="12035" width="6.7109375" style="152" customWidth="1"/>
    <col min="12036" max="12036" width="30.7109375" style="152" customWidth="1"/>
    <col min="12037" max="12042" width="10.7109375" style="152" customWidth="1"/>
    <col min="12043" max="12043" width="15.7109375" style="152" customWidth="1"/>
    <col min="12044" max="12044" width="9.140625" style="152"/>
    <col min="12045" max="12045" width="24.5703125" style="152" customWidth="1"/>
    <col min="12046" max="12290" width="9.140625" style="152"/>
    <col min="12291" max="12291" width="6.7109375" style="152" customWidth="1"/>
    <col min="12292" max="12292" width="30.7109375" style="152" customWidth="1"/>
    <col min="12293" max="12298" width="10.7109375" style="152" customWidth="1"/>
    <col min="12299" max="12299" width="15.7109375" style="152" customWidth="1"/>
    <col min="12300" max="12300" width="9.140625" style="152"/>
    <col min="12301" max="12301" width="24.5703125" style="152" customWidth="1"/>
    <col min="12302" max="12546" width="9.140625" style="152"/>
    <col min="12547" max="12547" width="6.7109375" style="152" customWidth="1"/>
    <col min="12548" max="12548" width="30.7109375" style="152" customWidth="1"/>
    <col min="12549" max="12554" width="10.7109375" style="152" customWidth="1"/>
    <col min="12555" max="12555" width="15.7109375" style="152" customWidth="1"/>
    <col min="12556" max="12556" width="9.140625" style="152"/>
    <col min="12557" max="12557" width="24.5703125" style="152" customWidth="1"/>
    <col min="12558" max="12802" width="9.140625" style="152"/>
    <col min="12803" max="12803" width="6.7109375" style="152" customWidth="1"/>
    <col min="12804" max="12804" width="30.7109375" style="152" customWidth="1"/>
    <col min="12805" max="12810" width="10.7109375" style="152" customWidth="1"/>
    <col min="12811" max="12811" width="15.7109375" style="152" customWidth="1"/>
    <col min="12812" max="12812" width="9.140625" style="152"/>
    <col min="12813" max="12813" width="24.5703125" style="152" customWidth="1"/>
    <col min="12814" max="13058" width="9.140625" style="152"/>
    <col min="13059" max="13059" width="6.7109375" style="152" customWidth="1"/>
    <col min="13060" max="13060" width="30.7109375" style="152" customWidth="1"/>
    <col min="13061" max="13066" width="10.7109375" style="152" customWidth="1"/>
    <col min="13067" max="13067" width="15.7109375" style="152" customWidth="1"/>
    <col min="13068" max="13068" width="9.140625" style="152"/>
    <col min="13069" max="13069" width="24.5703125" style="152" customWidth="1"/>
    <col min="13070" max="13314" width="9.140625" style="152"/>
    <col min="13315" max="13315" width="6.7109375" style="152" customWidth="1"/>
    <col min="13316" max="13316" width="30.7109375" style="152" customWidth="1"/>
    <col min="13317" max="13322" width="10.7109375" style="152" customWidth="1"/>
    <col min="13323" max="13323" width="15.7109375" style="152" customWidth="1"/>
    <col min="13324" max="13324" width="9.140625" style="152"/>
    <col min="13325" max="13325" width="24.5703125" style="152" customWidth="1"/>
    <col min="13326" max="13570" width="9.140625" style="152"/>
    <col min="13571" max="13571" width="6.7109375" style="152" customWidth="1"/>
    <col min="13572" max="13572" width="30.7109375" style="152" customWidth="1"/>
    <col min="13573" max="13578" width="10.7109375" style="152" customWidth="1"/>
    <col min="13579" max="13579" width="15.7109375" style="152" customWidth="1"/>
    <col min="13580" max="13580" width="9.140625" style="152"/>
    <col min="13581" max="13581" width="24.5703125" style="152" customWidth="1"/>
    <col min="13582" max="13826" width="9.140625" style="152"/>
    <col min="13827" max="13827" width="6.7109375" style="152" customWidth="1"/>
    <col min="13828" max="13828" width="30.7109375" style="152" customWidth="1"/>
    <col min="13829" max="13834" width="10.7109375" style="152" customWidth="1"/>
    <col min="13835" max="13835" width="15.7109375" style="152" customWidth="1"/>
    <col min="13836" max="13836" width="9.140625" style="152"/>
    <col min="13837" max="13837" width="24.5703125" style="152" customWidth="1"/>
    <col min="13838" max="14082" width="9.140625" style="152"/>
    <col min="14083" max="14083" width="6.7109375" style="152" customWidth="1"/>
    <col min="14084" max="14084" width="30.7109375" style="152" customWidth="1"/>
    <col min="14085" max="14090" width="10.7109375" style="152" customWidth="1"/>
    <col min="14091" max="14091" width="15.7109375" style="152" customWidth="1"/>
    <col min="14092" max="14092" width="9.140625" style="152"/>
    <col min="14093" max="14093" width="24.5703125" style="152" customWidth="1"/>
    <col min="14094" max="14338" width="9.140625" style="152"/>
    <col min="14339" max="14339" width="6.7109375" style="152" customWidth="1"/>
    <col min="14340" max="14340" width="30.7109375" style="152" customWidth="1"/>
    <col min="14341" max="14346" width="10.7109375" style="152" customWidth="1"/>
    <col min="14347" max="14347" width="15.7109375" style="152" customWidth="1"/>
    <col min="14348" max="14348" width="9.140625" style="152"/>
    <col min="14349" max="14349" width="24.5703125" style="152" customWidth="1"/>
    <col min="14350" max="14594" width="9.140625" style="152"/>
    <col min="14595" max="14595" width="6.7109375" style="152" customWidth="1"/>
    <col min="14596" max="14596" width="30.7109375" style="152" customWidth="1"/>
    <col min="14597" max="14602" width="10.7109375" style="152" customWidth="1"/>
    <col min="14603" max="14603" width="15.7109375" style="152" customWidth="1"/>
    <col min="14604" max="14604" width="9.140625" style="152"/>
    <col min="14605" max="14605" width="24.5703125" style="152" customWidth="1"/>
    <col min="14606" max="14850" width="9.140625" style="152"/>
    <col min="14851" max="14851" width="6.7109375" style="152" customWidth="1"/>
    <col min="14852" max="14852" width="30.7109375" style="152" customWidth="1"/>
    <col min="14853" max="14858" width="10.7109375" style="152" customWidth="1"/>
    <col min="14859" max="14859" width="15.7109375" style="152" customWidth="1"/>
    <col min="14860" max="14860" width="9.140625" style="152"/>
    <col min="14861" max="14861" width="24.5703125" style="152" customWidth="1"/>
    <col min="14862" max="15106" width="9.140625" style="152"/>
    <col min="15107" max="15107" width="6.7109375" style="152" customWidth="1"/>
    <col min="15108" max="15108" width="30.7109375" style="152" customWidth="1"/>
    <col min="15109" max="15114" width="10.7109375" style="152" customWidth="1"/>
    <col min="15115" max="15115" width="15.7109375" style="152" customWidth="1"/>
    <col min="15116" max="15116" width="9.140625" style="152"/>
    <col min="15117" max="15117" width="24.5703125" style="152" customWidth="1"/>
    <col min="15118" max="15362" width="9.140625" style="152"/>
    <col min="15363" max="15363" width="6.7109375" style="152" customWidth="1"/>
    <col min="15364" max="15364" width="30.7109375" style="152" customWidth="1"/>
    <col min="15365" max="15370" width="10.7109375" style="152" customWidth="1"/>
    <col min="15371" max="15371" width="15.7109375" style="152" customWidth="1"/>
    <col min="15372" max="15372" width="9.140625" style="152"/>
    <col min="15373" max="15373" width="24.5703125" style="152" customWidth="1"/>
    <col min="15374" max="15618" width="9.140625" style="152"/>
    <col min="15619" max="15619" width="6.7109375" style="152" customWidth="1"/>
    <col min="15620" max="15620" width="30.7109375" style="152" customWidth="1"/>
    <col min="15621" max="15626" width="10.7109375" style="152" customWidth="1"/>
    <col min="15627" max="15627" width="15.7109375" style="152" customWidth="1"/>
    <col min="15628" max="15628" width="9.140625" style="152"/>
    <col min="15629" max="15629" width="24.5703125" style="152" customWidth="1"/>
    <col min="15630" max="15874" width="9.140625" style="152"/>
    <col min="15875" max="15875" width="6.7109375" style="152" customWidth="1"/>
    <col min="15876" max="15876" width="30.7109375" style="152" customWidth="1"/>
    <col min="15877" max="15882" width="10.7109375" style="152" customWidth="1"/>
    <col min="15883" max="15883" width="15.7109375" style="152" customWidth="1"/>
    <col min="15884" max="15884" width="9.140625" style="152"/>
    <col min="15885" max="15885" width="24.5703125" style="152" customWidth="1"/>
    <col min="15886" max="16130" width="9.140625" style="152"/>
    <col min="16131" max="16131" width="6.7109375" style="152" customWidth="1"/>
    <col min="16132" max="16132" width="30.7109375" style="152" customWidth="1"/>
    <col min="16133" max="16138" width="10.7109375" style="152" customWidth="1"/>
    <col min="16139" max="16139" width="15.7109375" style="152" customWidth="1"/>
    <col min="16140" max="16140" width="9.140625" style="152"/>
    <col min="16141" max="16141" width="24.5703125" style="152" customWidth="1"/>
    <col min="16142" max="16384" width="9.140625" style="152"/>
  </cols>
  <sheetData>
    <row r="1" spans="1:15" x14ac:dyDescent="0.2">
      <c r="A1" s="148"/>
      <c r="B1" s="149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1"/>
      <c r="O1" s="149"/>
    </row>
    <row r="2" spans="1:15" ht="13.5" x14ac:dyDescent="0.2">
      <c r="A2" s="153"/>
      <c r="B2" s="154"/>
      <c r="C2" s="155"/>
      <c r="D2" s="156"/>
      <c r="E2" s="157"/>
      <c r="F2" s="158"/>
      <c r="G2" s="158"/>
      <c r="H2" s="158"/>
      <c r="I2" s="158"/>
      <c r="J2" s="158"/>
      <c r="K2" s="158"/>
      <c r="L2" s="158"/>
      <c r="M2" s="158"/>
      <c r="O2" s="159"/>
    </row>
    <row r="3" spans="1:15" ht="13.5" x14ac:dyDescent="0.2">
      <c r="A3" s="160"/>
      <c r="B3" s="154"/>
      <c r="C3" s="155"/>
      <c r="D3" s="156"/>
      <c r="E3" s="156"/>
      <c r="F3" s="158"/>
      <c r="G3" s="158"/>
      <c r="H3" s="158"/>
      <c r="I3" s="158"/>
      <c r="J3" s="158"/>
      <c r="K3" s="158"/>
      <c r="L3" s="158"/>
      <c r="M3" s="158"/>
      <c r="O3" s="161"/>
    </row>
    <row r="4" spans="1:15" ht="13.5" x14ac:dyDescent="0.2">
      <c r="A4" s="162"/>
      <c r="B4" s="154"/>
      <c r="C4" s="155" t="s">
        <v>544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O4" s="159"/>
    </row>
    <row r="5" spans="1:15" ht="13.5" x14ac:dyDescent="0.2">
      <c r="A5" s="160"/>
      <c r="B5" s="154"/>
      <c r="C5" s="163"/>
      <c r="D5" s="164"/>
      <c r="E5" s="164"/>
      <c r="F5" s="164"/>
      <c r="G5" s="164"/>
      <c r="H5" s="164"/>
      <c r="I5" s="164"/>
      <c r="J5" s="164"/>
      <c r="K5" s="164"/>
      <c r="L5" s="164"/>
      <c r="M5" s="164"/>
      <c r="O5" s="165"/>
    </row>
    <row r="6" spans="1:15" ht="15" x14ac:dyDescent="0.25">
      <c r="A6" s="153"/>
      <c r="B6" s="154"/>
      <c r="C6" s="279" t="s">
        <v>542</v>
      </c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166"/>
    </row>
    <row r="7" spans="1:15" ht="13.5" x14ac:dyDescent="0.2">
      <c r="A7" s="153"/>
      <c r="B7" s="154"/>
      <c r="C7" s="167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68"/>
      <c r="O7" s="165"/>
    </row>
    <row r="8" spans="1:15" ht="13.5" x14ac:dyDescent="0.2">
      <c r="A8" s="153"/>
      <c r="B8" s="154"/>
      <c r="C8" s="167" t="s">
        <v>543</v>
      </c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68"/>
      <c r="O8" s="165"/>
    </row>
    <row r="9" spans="1:15" ht="14.25" thickBot="1" x14ac:dyDescent="0.25">
      <c r="A9" s="169"/>
      <c r="B9" s="170"/>
      <c r="C9" s="171"/>
      <c r="D9" s="171"/>
      <c r="E9" s="171"/>
      <c r="F9" s="172"/>
      <c r="G9" s="172"/>
      <c r="H9" s="172"/>
      <c r="I9" s="172"/>
      <c r="J9" s="172"/>
      <c r="K9" s="172"/>
      <c r="L9" s="172"/>
      <c r="M9" s="172"/>
      <c r="N9" s="173"/>
      <c r="O9" s="174"/>
    </row>
    <row r="10" spans="1:15" ht="8.25" customHeight="1" thickBot="1" x14ac:dyDescent="0.3">
      <c r="A10" s="175"/>
      <c r="C10" s="176"/>
      <c r="D10" s="177"/>
      <c r="E10" s="177"/>
      <c r="F10" s="178"/>
      <c r="G10" s="178"/>
      <c r="H10" s="178"/>
      <c r="I10" s="178"/>
      <c r="J10" s="178"/>
      <c r="K10" s="178"/>
      <c r="L10" s="178"/>
      <c r="M10" s="178"/>
      <c r="N10" s="178"/>
      <c r="O10" s="179"/>
    </row>
    <row r="11" spans="1:15" ht="12.75" customHeight="1" x14ac:dyDescent="0.2">
      <c r="A11" s="180"/>
      <c r="B11" s="181"/>
      <c r="C11" s="281" t="s">
        <v>175</v>
      </c>
      <c r="D11" s="282"/>
      <c r="E11" s="282"/>
      <c r="F11" s="282"/>
      <c r="G11" s="282"/>
      <c r="H11" s="282"/>
      <c r="I11" s="282"/>
      <c r="J11" s="282"/>
      <c r="K11" s="282"/>
      <c r="L11" s="282"/>
      <c r="M11" s="282"/>
      <c r="N11" s="282"/>
      <c r="O11" s="182"/>
    </row>
    <row r="12" spans="1:15" x14ac:dyDescent="0.2">
      <c r="A12" s="183" t="s">
        <v>545</v>
      </c>
      <c r="B12" s="184" t="s">
        <v>546</v>
      </c>
      <c r="C12" s="185">
        <v>1</v>
      </c>
      <c r="D12" s="185">
        <v>2</v>
      </c>
      <c r="E12" s="186">
        <v>3</v>
      </c>
      <c r="F12" s="185">
        <v>4</v>
      </c>
      <c r="G12" s="185">
        <v>5</v>
      </c>
      <c r="H12" s="185">
        <v>6</v>
      </c>
      <c r="I12" s="185">
        <v>7</v>
      </c>
      <c r="J12" s="185">
        <v>8</v>
      </c>
      <c r="K12" s="185">
        <v>9</v>
      </c>
      <c r="L12" s="185">
        <v>10</v>
      </c>
      <c r="M12" s="185">
        <v>11</v>
      </c>
      <c r="N12" s="185">
        <v>12</v>
      </c>
      <c r="O12" s="187" t="s">
        <v>547</v>
      </c>
    </row>
    <row r="13" spans="1:15" ht="14.25" thickBot="1" x14ac:dyDescent="0.25">
      <c r="A13" s="188"/>
      <c r="B13" s="189"/>
      <c r="C13" s="190">
        <v>30</v>
      </c>
      <c r="D13" s="190">
        <v>60</v>
      </c>
      <c r="E13" s="191">
        <v>90</v>
      </c>
      <c r="F13" s="190">
        <v>120</v>
      </c>
      <c r="G13" s="190">
        <v>150</v>
      </c>
      <c r="H13" s="190">
        <v>180</v>
      </c>
      <c r="I13" s="190">
        <v>210</v>
      </c>
      <c r="J13" s="190">
        <v>240</v>
      </c>
      <c r="K13" s="190">
        <v>270</v>
      </c>
      <c r="L13" s="190">
        <v>300</v>
      </c>
      <c r="M13" s="190">
        <v>330</v>
      </c>
      <c r="N13" s="190">
        <v>360</v>
      </c>
      <c r="O13" s="192" t="s">
        <v>548</v>
      </c>
    </row>
    <row r="14" spans="1:15" ht="13.5" x14ac:dyDescent="0.25">
      <c r="A14" s="193"/>
      <c r="B14" s="194"/>
      <c r="C14" s="195"/>
      <c r="D14" s="195"/>
      <c r="E14" s="196"/>
      <c r="F14" s="197"/>
      <c r="G14" s="198"/>
      <c r="H14" s="198"/>
      <c r="I14" s="198"/>
      <c r="J14" s="198"/>
      <c r="K14" s="198"/>
      <c r="L14" s="198"/>
      <c r="M14" s="198"/>
      <c r="N14" s="197"/>
      <c r="O14" s="199"/>
    </row>
    <row r="15" spans="1:15" ht="12.75" x14ac:dyDescent="0.2">
      <c r="A15" s="200" t="s">
        <v>171</v>
      </c>
      <c r="B15" s="269" t="s">
        <v>56</v>
      </c>
      <c r="C15" s="202">
        <v>0</v>
      </c>
      <c r="D15" s="202">
        <v>0</v>
      </c>
      <c r="E15" s="202">
        <v>0</v>
      </c>
      <c r="F15" s="202">
        <v>0</v>
      </c>
      <c r="G15" s="202">
        <v>0</v>
      </c>
      <c r="H15" s="202">
        <v>0</v>
      </c>
      <c r="I15" s="202">
        <v>0</v>
      </c>
      <c r="J15" s="202">
        <v>0</v>
      </c>
      <c r="K15" s="202">
        <v>0</v>
      </c>
      <c r="L15" s="202">
        <v>0</v>
      </c>
      <c r="M15" s="202">
        <v>0</v>
      </c>
      <c r="N15" s="202">
        <v>0</v>
      </c>
      <c r="O15" s="203">
        <f>SUM(C15:N15)</f>
        <v>0</v>
      </c>
    </row>
    <row r="16" spans="1:15" ht="12.75" x14ac:dyDescent="0.2">
      <c r="A16" s="200"/>
      <c r="B16" s="201"/>
      <c r="C16" s="204">
        <f t="shared" ref="C16:N16" si="0">$O16*C15</f>
        <v>0</v>
      </c>
      <c r="D16" s="204">
        <f t="shared" si="0"/>
        <v>0</v>
      </c>
      <c r="E16" s="204">
        <f t="shared" si="0"/>
        <v>0</v>
      </c>
      <c r="F16" s="204">
        <f t="shared" si="0"/>
        <v>0</v>
      </c>
      <c r="G16" s="204">
        <f t="shared" si="0"/>
        <v>0</v>
      </c>
      <c r="H16" s="204">
        <f t="shared" si="0"/>
        <v>0</v>
      </c>
      <c r="I16" s="204">
        <f t="shared" si="0"/>
        <v>0</v>
      </c>
      <c r="J16" s="204">
        <f t="shared" si="0"/>
        <v>0</v>
      </c>
      <c r="K16" s="204">
        <f t="shared" si="0"/>
        <v>0</v>
      </c>
      <c r="L16" s="204">
        <f t="shared" si="0"/>
        <v>0</v>
      </c>
      <c r="M16" s="204">
        <f t="shared" si="0"/>
        <v>0</v>
      </c>
      <c r="N16" s="204">
        <f t="shared" si="0"/>
        <v>0</v>
      </c>
      <c r="O16" s="205">
        <f>PLANILHA!G11*(1+PLANILHA!G6)</f>
        <v>0</v>
      </c>
    </row>
    <row r="17" spans="1:15" ht="5.25" customHeight="1" x14ac:dyDescent="0.2">
      <c r="A17" s="200"/>
      <c r="B17" s="201"/>
      <c r="C17" s="206"/>
      <c r="D17" s="206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8"/>
    </row>
    <row r="18" spans="1:15" ht="25.5" x14ac:dyDescent="0.2">
      <c r="A18" s="200" t="s">
        <v>549</v>
      </c>
      <c r="B18" s="269" t="s">
        <v>172</v>
      </c>
      <c r="C18" s="202">
        <v>0</v>
      </c>
      <c r="D18" s="202">
        <v>0</v>
      </c>
      <c r="E18" s="202">
        <v>0</v>
      </c>
      <c r="F18" s="202">
        <v>0</v>
      </c>
      <c r="G18" s="202">
        <v>0</v>
      </c>
      <c r="H18" s="202">
        <v>0</v>
      </c>
      <c r="I18" s="209"/>
      <c r="J18" s="209"/>
      <c r="K18" s="209"/>
      <c r="L18" s="209"/>
      <c r="M18" s="209"/>
      <c r="N18" s="206"/>
      <c r="O18" s="203">
        <f>SUM(C18:N18)</f>
        <v>0</v>
      </c>
    </row>
    <row r="19" spans="1:15" ht="12.75" x14ac:dyDescent="0.2">
      <c r="A19" s="200"/>
      <c r="B19" s="201"/>
      <c r="C19" s="204">
        <f>$O19*C18</f>
        <v>0</v>
      </c>
      <c r="D19" s="204">
        <f t="shared" ref="D19:H19" si="1">$O19*D18</f>
        <v>0</v>
      </c>
      <c r="E19" s="204">
        <f t="shared" si="1"/>
        <v>0</v>
      </c>
      <c r="F19" s="204">
        <f t="shared" si="1"/>
        <v>0</v>
      </c>
      <c r="G19" s="204">
        <f t="shared" si="1"/>
        <v>0</v>
      </c>
      <c r="H19" s="204">
        <f t="shared" si="1"/>
        <v>0</v>
      </c>
      <c r="I19" s="204"/>
      <c r="J19" s="204"/>
      <c r="K19" s="204"/>
      <c r="L19" s="204"/>
      <c r="M19" s="204"/>
      <c r="N19" s="206"/>
      <c r="O19" s="205">
        <f>PLANILHA!G17*(1+PLANILHA!G6)</f>
        <v>0</v>
      </c>
    </row>
    <row r="20" spans="1:15" ht="5.25" customHeight="1" x14ac:dyDescent="0.2">
      <c r="A20" s="200"/>
      <c r="B20" s="201"/>
      <c r="C20" s="206"/>
      <c r="D20" s="206"/>
      <c r="E20" s="207"/>
      <c r="F20" s="206"/>
      <c r="G20" s="206"/>
      <c r="H20" s="206"/>
      <c r="I20" s="206"/>
      <c r="J20" s="206"/>
      <c r="K20" s="206"/>
      <c r="L20" s="206"/>
      <c r="M20" s="206"/>
      <c r="N20" s="206"/>
      <c r="O20" s="208"/>
    </row>
    <row r="21" spans="1:15" ht="12.75" x14ac:dyDescent="0.2">
      <c r="A21" s="200" t="s">
        <v>170</v>
      </c>
      <c r="B21" s="269" t="s">
        <v>173</v>
      </c>
      <c r="C21" s="209"/>
      <c r="D21" s="209"/>
      <c r="E21" s="209"/>
      <c r="F21" s="209"/>
      <c r="G21" s="209"/>
      <c r="H21" s="209"/>
      <c r="I21" s="202">
        <v>0</v>
      </c>
      <c r="J21" s="202">
        <v>0</v>
      </c>
      <c r="K21" s="202">
        <v>0</v>
      </c>
      <c r="L21" s="202">
        <v>0</v>
      </c>
      <c r="M21" s="202">
        <v>0</v>
      </c>
      <c r="N21" s="202">
        <v>0</v>
      </c>
      <c r="O21" s="203">
        <f>SUM(C21:N21)</f>
        <v>0</v>
      </c>
    </row>
    <row r="22" spans="1:15" ht="12.75" x14ac:dyDescent="0.2">
      <c r="A22" s="200"/>
      <c r="B22" s="201"/>
      <c r="C22" s="204"/>
      <c r="D22" s="204"/>
      <c r="E22" s="204"/>
      <c r="F22" s="204"/>
      <c r="G22" s="204"/>
      <c r="H22" s="204"/>
      <c r="I22" s="204">
        <f>$O22*I21</f>
        <v>0</v>
      </c>
      <c r="J22" s="204">
        <f t="shared" ref="J22:N22" si="2">$O22*J21</f>
        <v>0</v>
      </c>
      <c r="K22" s="204">
        <f t="shared" si="2"/>
        <v>0</v>
      </c>
      <c r="L22" s="204">
        <f t="shared" si="2"/>
        <v>0</v>
      </c>
      <c r="M22" s="204">
        <f t="shared" si="2"/>
        <v>0</v>
      </c>
      <c r="N22" s="204">
        <f t="shared" si="2"/>
        <v>0</v>
      </c>
      <c r="O22" s="205">
        <f>PLANILHA!G239*(1+PLANILHA!G6)</f>
        <v>0</v>
      </c>
    </row>
    <row r="23" spans="1:15" ht="5.25" customHeight="1" thickBot="1" x14ac:dyDescent="0.25">
      <c r="A23" s="200"/>
      <c r="B23" s="201"/>
      <c r="C23" s="206"/>
      <c r="D23" s="206"/>
      <c r="E23" s="207"/>
      <c r="F23" s="206"/>
      <c r="G23" s="206"/>
      <c r="H23" s="206"/>
      <c r="I23" s="206"/>
      <c r="J23" s="206"/>
      <c r="K23" s="206"/>
      <c r="L23" s="206"/>
      <c r="M23" s="206"/>
      <c r="N23" s="206"/>
      <c r="O23" s="208"/>
    </row>
    <row r="24" spans="1:15" ht="13.5" hidden="1" thickBot="1" x14ac:dyDescent="0.25">
      <c r="A24" s="200" t="s">
        <v>550</v>
      </c>
      <c r="B24" s="201" t="str">
        <f>'[2]Planilha '!D317</f>
        <v>ÁREA EXTERNA</v>
      </c>
      <c r="C24" s="209"/>
      <c r="D24" s="209"/>
      <c r="E24" s="209"/>
      <c r="F24" s="202"/>
      <c r="G24" s="202"/>
      <c r="H24" s="202"/>
      <c r="I24" s="202"/>
      <c r="J24" s="202"/>
      <c r="K24" s="202"/>
      <c r="L24" s="202"/>
      <c r="M24" s="202"/>
      <c r="N24" s="209"/>
      <c r="O24" s="203"/>
    </row>
    <row r="25" spans="1:15" ht="13.5" hidden="1" thickBot="1" x14ac:dyDescent="0.25">
      <c r="A25" s="200"/>
      <c r="B25" s="201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5"/>
    </row>
    <row r="26" spans="1:15" ht="5.25" hidden="1" customHeight="1" x14ac:dyDescent="0.25">
      <c r="A26" s="200"/>
      <c r="B26" s="201"/>
      <c r="C26" s="206"/>
      <c r="D26" s="206"/>
      <c r="E26" s="204"/>
      <c r="F26" s="210"/>
      <c r="G26" s="204"/>
      <c r="H26" s="204"/>
      <c r="I26" s="204"/>
      <c r="J26" s="204"/>
      <c r="K26" s="204"/>
      <c r="L26" s="204"/>
      <c r="M26" s="204"/>
      <c r="N26" s="204"/>
      <c r="O26" s="205"/>
    </row>
    <row r="27" spans="1:15" ht="13.5" hidden="1" thickBot="1" x14ac:dyDescent="0.25">
      <c r="A27" s="200" t="s">
        <v>551</v>
      </c>
      <c r="B27" s="201" t="str">
        <f>'[2]Planilha '!D378</f>
        <v>PÓRTICO</v>
      </c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2"/>
      <c r="O27" s="203"/>
    </row>
    <row r="28" spans="1:15" ht="13.5" hidden="1" thickBot="1" x14ac:dyDescent="0.25">
      <c r="A28" s="200"/>
      <c r="B28" s="201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5"/>
    </row>
    <row r="29" spans="1:15" ht="5.25" hidden="1" customHeight="1" x14ac:dyDescent="0.25">
      <c r="A29" s="200"/>
      <c r="B29" s="201"/>
      <c r="C29" s="206"/>
      <c r="D29" s="206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5"/>
    </row>
    <row r="30" spans="1:15" ht="13.5" hidden="1" thickBot="1" x14ac:dyDescent="0.25">
      <c r="A30" s="200" t="s">
        <v>552</v>
      </c>
      <c r="B30" s="201" t="str">
        <f>'[2]Planilha '!D408</f>
        <v>ILUMINAÇÃO</v>
      </c>
      <c r="C30" s="209"/>
      <c r="D30" s="209"/>
      <c r="E30" s="202"/>
      <c r="F30" s="202"/>
      <c r="G30" s="209"/>
      <c r="H30" s="209"/>
      <c r="I30" s="209"/>
      <c r="J30" s="209"/>
      <c r="K30" s="209"/>
      <c r="L30" s="209"/>
      <c r="M30" s="209"/>
      <c r="N30" s="209"/>
      <c r="O30" s="203"/>
    </row>
    <row r="31" spans="1:15" ht="13.5" hidden="1" thickBot="1" x14ac:dyDescent="0.25">
      <c r="A31" s="200"/>
      <c r="B31" s="201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5"/>
    </row>
    <row r="32" spans="1:15" ht="5.25" hidden="1" customHeight="1" x14ac:dyDescent="0.25">
      <c r="A32" s="200"/>
      <c r="B32" s="201"/>
      <c r="C32" s="206"/>
      <c r="D32" s="206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5"/>
    </row>
    <row r="33" spans="1:15" ht="13.5" hidden="1" thickBot="1" x14ac:dyDescent="0.25">
      <c r="A33" s="200" t="s">
        <v>553</v>
      </c>
      <c r="B33" s="201" t="str">
        <f>'[2]Planilha '!D442</f>
        <v>MURO</v>
      </c>
      <c r="C33" s="209"/>
      <c r="D33" s="209"/>
      <c r="E33" s="204"/>
      <c r="F33" s="210"/>
      <c r="G33" s="202"/>
      <c r="H33" s="202"/>
      <c r="I33" s="202"/>
      <c r="J33" s="202"/>
      <c r="K33" s="202"/>
      <c r="L33" s="202"/>
      <c r="M33" s="202"/>
      <c r="N33" s="202"/>
      <c r="O33" s="203"/>
    </row>
    <row r="34" spans="1:15" ht="13.5" hidden="1" thickBot="1" x14ac:dyDescent="0.25">
      <c r="A34" s="200"/>
      <c r="B34" s="201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5"/>
    </row>
    <row r="35" spans="1:15" ht="5.25" hidden="1" customHeight="1" x14ac:dyDescent="0.25">
      <c r="A35" s="200"/>
      <c r="B35" s="201"/>
      <c r="C35" s="206"/>
      <c r="D35" s="206"/>
      <c r="E35" s="204"/>
      <c r="F35" s="210"/>
      <c r="G35" s="204"/>
      <c r="H35" s="204"/>
      <c r="I35" s="204"/>
      <c r="J35" s="204"/>
      <c r="K35" s="204"/>
      <c r="L35" s="204"/>
      <c r="M35" s="204"/>
      <c r="N35" s="204"/>
      <c r="O35" s="205"/>
    </row>
    <row r="36" spans="1:15" ht="13.5" hidden="1" thickBot="1" x14ac:dyDescent="0.25">
      <c r="A36" s="200" t="s">
        <v>167</v>
      </c>
      <c r="B36" s="201" t="str">
        <f>'[2]Planilha '!D492</f>
        <v>LIMPEZA FINAL DA OBRA</v>
      </c>
      <c r="C36" s="209"/>
      <c r="D36" s="209"/>
      <c r="E36" s="204"/>
      <c r="F36" s="210"/>
      <c r="G36" s="209"/>
      <c r="H36" s="209"/>
      <c r="I36" s="209"/>
      <c r="J36" s="209"/>
      <c r="K36" s="209"/>
      <c r="L36" s="209"/>
      <c r="M36" s="209"/>
      <c r="N36" s="202"/>
      <c r="O36" s="203"/>
    </row>
    <row r="37" spans="1:15" ht="13.5" hidden="1" thickBot="1" x14ac:dyDescent="0.25">
      <c r="A37" s="200"/>
      <c r="B37" s="201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5"/>
    </row>
    <row r="38" spans="1:15" ht="5.25" hidden="1" customHeight="1" x14ac:dyDescent="0.25">
      <c r="A38" s="200"/>
      <c r="B38" s="201"/>
      <c r="C38" s="206"/>
      <c r="D38" s="206"/>
      <c r="E38" s="204"/>
      <c r="F38" s="210"/>
      <c r="G38" s="204"/>
      <c r="H38" s="204"/>
      <c r="I38" s="204"/>
      <c r="J38" s="204"/>
      <c r="K38" s="204"/>
      <c r="L38" s="204"/>
      <c r="M38" s="204"/>
      <c r="N38" s="204"/>
      <c r="O38" s="205"/>
    </row>
    <row r="39" spans="1:15" x14ac:dyDescent="0.2">
      <c r="A39" s="211"/>
      <c r="B39" s="212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4"/>
      <c r="N39" s="215"/>
      <c r="O39" s="216"/>
    </row>
    <row r="40" spans="1:15" x14ac:dyDescent="0.2">
      <c r="A40" s="217"/>
      <c r="B40" s="218" t="s">
        <v>554</v>
      </c>
      <c r="C40" s="219">
        <f t="shared" ref="C40:M40" si="3">SUM(,C25,C22,C19,C16,C31,C34,C37,C28)</f>
        <v>0</v>
      </c>
      <c r="D40" s="219">
        <f t="shared" si="3"/>
        <v>0</v>
      </c>
      <c r="E40" s="219">
        <f t="shared" si="3"/>
        <v>0</v>
      </c>
      <c r="F40" s="219">
        <f t="shared" si="3"/>
        <v>0</v>
      </c>
      <c r="G40" s="219">
        <f t="shared" si="3"/>
        <v>0</v>
      </c>
      <c r="H40" s="219">
        <f t="shared" si="3"/>
        <v>0</v>
      </c>
      <c r="I40" s="219">
        <f t="shared" si="3"/>
        <v>0</v>
      </c>
      <c r="J40" s="219">
        <f t="shared" si="3"/>
        <v>0</v>
      </c>
      <c r="K40" s="219">
        <f t="shared" si="3"/>
        <v>0</v>
      </c>
      <c r="L40" s="219">
        <f t="shared" si="3"/>
        <v>0</v>
      </c>
      <c r="M40" s="219">
        <f t="shared" si="3"/>
        <v>0</v>
      </c>
      <c r="N40" s="220">
        <f>SUM(,N25,N22,N19,N16,N31,N34,N37,N28)</f>
        <v>0</v>
      </c>
      <c r="O40" s="221">
        <f>SUM(,O25,O22,O19,O16,O31,O34,O37,O28)</f>
        <v>0</v>
      </c>
    </row>
    <row r="41" spans="1:15" ht="12.75" thickBot="1" x14ac:dyDescent="0.25">
      <c r="A41" s="222"/>
      <c r="B41" s="223"/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5"/>
      <c r="O41" s="226"/>
    </row>
    <row r="42" spans="1:15" ht="13.5" x14ac:dyDescent="0.2">
      <c r="A42" s="227"/>
      <c r="B42" s="218"/>
      <c r="C42" s="228"/>
      <c r="D42" s="228"/>
      <c r="E42" s="228"/>
      <c r="F42" s="229"/>
      <c r="G42" s="229"/>
      <c r="H42" s="229"/>
      <c r="I42" s="229"/>
      <c r="J42" s="229"/>
      <c r="K42" s="229"/>
      <c r="L42" s="229"/>
      <c r="M42" s="229"/>
      <c r="N42" s="229"/>
      <c r="O42" s="230"/>
    </row>
    <row r="43" spans="1:15" ht="13.5" x14ac:dyDescent="0.2">
      <c r="A43" s="227"/>
      <c r="B43" s="218"/>
      <c r="C43" s="228"/>
      <c r="D43" s="228"/>
      <c r="E43" s="228"/>
      <c r="F43" s="229"/>
      <c r="G43" s="229"/>
      <c r="H43" s="229"/>
      <c r="I43" s="229"/>
      <c r="J43" s="229"/>
      <c r="K43" s="229"/>
      <c r="L43" s="229"/>
      <c r="M43" s="229"/>
      <c r="N43" s="229"/>
      <c r="O43" s="230"/>
    </row>
    <row r="44" spans="1:15" ht="13.5" x14ac:dyDescent="0.2">
      <c r="A44" s="231"/>
      <c r="B44" s="167"/>
      <c r="C44" s="167"/>
      <c r="D44" s="232"/>
      <c r="F44" s="167"/>
      <c r="G44" s="167"/>
      <c r="H44" s="167"/>
      <c r="I44" s="167"/>
      <c r="J44" s="167"/>
      <c r="K44" s="167"/>
      <c r="L44" s="167"/>
      <c r="M44" s="167"/>
      <c r="N44" s="167"/>
      <c r="O44" s="233"/>
    </row>
    <row r="45" spans="1:15" x14ac:dyDescent="0.2">
      <c r="A45" s="234"/>
      <c r="B45" s="163"/>
      <c r="C45" s="163"/>
      <c r="D45" s="235"/>
      <c r="F45" s="163"/>
      <c r="G45" s="163"/>
      <c r="H45" s="163"/>
      <c r="I45" s="163"/>
      <c r="J45" s="163"/>
      <c r="K45" s="163"/>
      <c r="L45" s="163"/>
      <c r="M45" s="163"/>
      <c r="N45" s="163"/>
      <c r="O45" s="236"/>
    </row>
    <row r="46" spans="1:15" ht="12.75" thickBot="1" x14ac:dyDescent="0.25">
      <c r="A46" s="237"/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238"/>
    </row>
    <row r="47" spans="1:15" x14ac:dyDescent="0.2">
      <c r="A47" s="239"/>
      <c r="B47" s="240"/>
      <c r="C47" s="241"/>
      <c r="D47" s="241"/>
      <c r="E47" s="241"/>
      <c r="F47" s="241"/>
      <c r="G47" s="241"/>
      <c r="H47" s="241"/>
      <c r="I47" s="241"/>
      <c r="J47" s="241"/>
      <c r="K47" s="241"/>
      <c r="L47" s="241"/>
      <c r="M47" s="241"/>
      <c r="N47" s="241"/>
      <c r="O47" s="241"/>
    </row>
    <row r="48" spans="1:15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</row>
    <row r="49" spans="1:15" ht="13.5" x14ac:dyDescent="0.2">
      <c r="A49" s="156"/>
      <c r="O49" s="242"/>
    </row>
    <row r="50" spans="1:15" ht="13.5" x14ac:dyDescent="0.2">
      <c r="A50" s="164"/>
      <c r="O50" s="163"/>
    </row>
    <row r="51" spans="1:15" ht="13.5" x14ac:dyDescent="0.2">
      <c r="A51" s="158"/>
      <c r="B51" s="167"/>
      <c r="C51" s="167"/>
      <c r="D51" s="158"/>
      <c r="E51" s="158"/>
      <c r="F51" s="243"/>
      <c r="G51" s="243"/>
      <c r="H51" s="243"/>
      <c r="I51" s="243"/>
      <c r="J51" s="243"/>
      <c r="K51" s="243"/>
      <c r="L51" s="243"/>
      <c r="M51" s="243"/>
      <c r="N51" s="243"/>
      <c r="O51" s="244"/>
    </row>
    <row r="52" spans="1:15" ht="13.5" x14ac:dyDescent="0.2">
      <c r="A52" s="164"/>
      <c r="B52" s="163"/>
      <c r="C52" s="163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3"/>
    </row>
    <row r="53" spans="1:15" ht="13.5" x14ac:dyDescent="0.2">
      <c r="A53" s="156"/>
      <c r="B53" s="167"/>
      <c r="C53" s="167"/>
      <c r="D53" s="158"/>
      <c r="E53" s="158"/>
      <c r="F53" s="158"/>
      <c r="G53" s="158"/>
      <c r="H53" s="158"/>
      <c r="I53" s="158"/>
      <c r="J53" s="158"/>
      <c r="K53" s="158"/>
      <c r="L53" s="158"/>
      <c r="M53" s="158"/>
      <c r="N53" s="158"/>
      <c r="O53" s="156"/>
    </row>
    <row r="54" spans="1:15" ht="13.5" x14ac:dyDescent="0.2">
      <c r="A54" s="156"/>
      <c r="B54" s="167"/>
      <c r="C54" s="167"/>
      <c r="D54" s="158"/>
      <c r="E54" s="158"/>
      <c r="F54" s="158"/>
      <c r="G54" s="158"/>
      <c r="H54" s="158"/>
      <c r="I54" s="158"/>
      <c r="J54" s="158"/>
      <c r="K54" s="158"/>
      <c r="L54" s="158"/>
      <c r="M54" s="158"/>
      <c r="N54" s="158"/>
      <c r="O54" s="156"/>
    </row>
    <row r="55" spans="1:15" ht="13.5" x14ac:dyDescent="0.2">
      <c r="A55" s="156"/>
      <c r="B55" s="167"/>
      <c r="C55" s="167"/>
      <c r="D55" s="158"/>
      <c r="E55" s="158"/>
      <c r="F55" s="158"/>
      <c r="G55" s="158"/>
      <c r="H55" s="158"/>
      <c r="I55" s="158"/>
      <c r="J55" s="158"/>
      <c r="K55" s="158"/>
      <c r="L55" s="158"/>
      <c r="M55" s="158"/>
      <c r="N55" s="158"/>
      <c r="O55" s="156"/>
    </row>
    <row r="56" spans="1:15" ht="13.5" x14ac:dyDescent="0.2">
      <c r="A56" s="156"/>
      <c r="B56" s="167"/>
      <c r="C56" s="167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6"/>
    </row>
    <row r="57" spans="1:15" ht="13.5" x14ac:dyDescent="0.2">
      <c r="A57" s="156"/>
      <c r="B57" s="167"/>
      <c r="C57" s="167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  <c r="O57" s="156"/>
    </row>
    <row r="58" spans="1:15" ht="13.5" x14ac:dyDescent="0.2">
      <c r="A58" s="164"/>
      <c r="B58" s="163"/>
      <c r="C58" s="156"/>
      <c r="D58" s="156"/>
      <c r="E58" s="156"/>
      <c r="F58" s="158"/>
      <c r="G58" s="158"/>
      <c r="H58" s="158"/>
      <c r="I58" s="158"/>
      <c r="J58" s="158"/>
      <c r="K58" s="158"/>
      <c r="L58" s="158"/>
      <c r="M58" s="158"/>
      <c r="N58" s="158"/>
      <c r="O58" s="164"/>
    </row>
    <row r="59" spans="1:15" ht="13.5" x14ac:dyDescent="0.25">
      <c r="A59" s="178"/>
      <c r="C59" s="176"/>
      <c r="D59" s="177"/>
      <c r="E59" s="177"/>
      <c r="F59" s="178"/>
      <c r="G59" s="178"/>
      <c r="H59" s="178"/>
      <c r="I59" s="178"/>
      <c r="J59" s="178"/>
      <c r="K59" s="178"/>
      <c r="L59" s="178"/>
      <c r="M59" s="178"/>
      <c r="N59" s="178"/>
      <c r="O59" s="177"/>
    </row>
    <row r="60" spans="1:15" ht="13.5" x14ac:dyDescent="0.2">
      <c r="A60" s="245"/>
      <c r="B60" s="246"/>
      <c r="C60" s="246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6"/>
    </row>
    <row r="61" spans="1:15" x14ac:dyDescent="0.2">
      <c r="A61" s="246"/>
      <c r="B61" s="246"/>
      <c r="C61" s="246"/>
      <c r="D61" s="246"/>
      <c r="E61" s="246"/>
      <c r="F61" s="246"/>
      <c r="G61" s="246"/>
      <c r="H61" s="246"/>
      <c r="I61" s="246"/>
      <c r="J61" s="246"/>
      <c r="K61" s="246"/>
      <c r="L61" s="246"/>
      <c r="M61" s="246"/>
      <c r="N61" s="246"/>
      <c r="O61" s="246"/>
    </row>
    <row r="62" spans="1:15" ht="13.5" x14ac:dyDescent="0.2">
      <c r="A62" s="246"/>
      <c r="B62" s="247"/>
      <c r="C62" s="246"/>
      <c r="D62" s="246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</row>
    <row r="63" spans="1:15" x14ac:dyDescent="0.2">
      <c r="A63" s="239"/>
      <c r="B63" s="240"/>
      <c r="C63" s="241"/>
      <c r="D63" s="241"/>
      <c r="E63" s="241"/>
      <c r="F63" s="241"/>
      <c r="G63" s="241"/>
      <c r="H63" s="241"/>
      <c r="I63" s="241"/>
      <c r="J63" s="241"/>
      <c r="K63" s="241"/>
      <c r="L63" s="241"/>
      <c r="M63" s="241"/>
      <c r="N63" s="241"/>
      <c r="O63" s="241"/>
    </row>
    <row r="64" spans="1:15" x14ac:dyDescent="0.2">
      <c r="A64" s="239"/>
      <c r="B64" s="248"/>
      <c r="C64" s="249"/>
      <c r="D64" s="249"/>
      <c r="E64" s="249"/>
      <c r="F64" s="249"/>
      <c r="G64" s="249"/>
      <c r="H64" s="249"/>
      <c r="I64" s="249"/>
      <c r="J64" s="249"/>
      <c r="K64" s="249"/>
      <c r="L64" s="249"/>
      <c r="M64" s="249"/>
      <c r="N64" s="249"/>
      <c r="O64" s="241"/>
    </row>
    <row r="65" spans="1:15" x14ac:dyDescent="0.2">
      <c r="A65" s="239"/>
      <c r="B65" s="248"/>
      <c r="C65" s="250"/>
      <c r="D65" s="250"/>
      <c r="E65" s="250"/>
      <c r="F65" s="250"/>
      <c r="G65" s="250"/>
      <c r="H65" s="250"/>
      <c r="I65" s="250"/>
      <c r="J65" s="250"/>
      <c r="K65" s="250"/>
      <c r="L65" s="250"/>
      <c r="M65" s="250"/>
      <c r="N65" s="250"/>
      <c r="O65" s="250"/>
    </row>
    <row r="66" spans="1:15" x14ac:dyDescent="0.2">
      <c r="A66" s="239"/>
      <c r="B66" s="248"/>
      <c r="C66" s="251"/>
      <c r="D66" s="251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0"/>
    </row>
    <row r="67" spans="1:15" x14ac:dyDescent="0.2">
      <c r="A67" s="239"/>
      <c r="B67" s="248"/>
      <c r="C67" s="249"/>
      <c r="D67" s="249"/>
      <c r="E67" s="252"/>
      <c r="F67" s="252"/>
      <c r="G67" s="252"/>
      <c r="H67" s="252"/>
      <c r="I67" s="252"/>
      <c r="J67" s="252"/>
      <c r="K67" s="252"/>
      <c r="L67" s="252"/>
      <c r="M67" s="252"/>
      <c r="N67" s="252"/>
      <c r="O67" s="241"/>
    </row>
    <row r="68" spans="1:15" x14ac:dyDescent="0.2">
      <c r="A68" s="239"/>
      <c r="B68" s="248"/>
      <c r="C68" s="250"/>
      <c r="D68" s="250"/>
      <c r="E68" s="250"/>
      <c r="F68" s="250"/>
      <c r="G68" s="250"/>
      <c r="H68" s="250"/>
      <c r="I68" s="250"/>
      <c r="J68" s="250"/>
      <c r="K68" s="250"/>
      <c r="L68" s="250"/>
      <c r="M68" s="250"/>
      <c r="N68" s="250"/>
      <c r="O68" s="250"/>
    </row>
    <row r="69" spans="1:15" x14ac:dyDescent="0.2">
      <c r="A69" s="239"/>
      <c r="B69" s="248"/>
      <c r="C69" s="251"/>
      <c r="D69" s="251"/>
      <c r="E69" s="251"/>
      <c r="F69" s="251"/>
      <c r="G69" s="251"/>
      <c r="H69" s="251"/>
      <c r="I69" s="251"/>
      <c r="J69" s="251"/>
      <c r="K69" s="251"/>
      <c r="L69" s="251"/>
      <c r="M69" s="251"/>
      <c r="N69" s="251"/>
      <c r="O69" s="250"/>
    </row>
    <row r="70" spans="1:15" x14ac:dyDescent="0.2">
      <c r="A70" s="239"/>
      <c r="B70" s="248"/>
      <c r="C70" s="249"/>
      <c r="D70" s="249"/>
      <c r="E70" s="249"/>
      <c r="F70" s="252"/>
      <c r="G70" s="252"/>
      <c r="H70" s="252"/>
      <c r="I70" s="252"/>
      <c r="J70" s="252"/>
      <c r="K70" s="252"/>
      <c r="L70" s="252"/>
      <c r="M70" s="252"/>
      <c r="N70" s="252"/>
      <c r="O70" s="241"/>
    </row>
    <row r="71" spans="1:15" x14ac:dyDescent="0.2">
      <c r="A71" s="239"/>
      <c r="B71" s="248"/>
      <c r="C71" s="250"/>
      <c r="D71" s="250"/>
      <c r="E71" s="250"/>
      <c r="F71" s="250"/>
      <c r="G71" s="250"/>
      <c r="H71" s="250"/>
      <c r="I71" s="250"/>
      <c r="J71" s="250"/>
      <c r="K71" s="250"/>
      <c r="L71" s="250"/>
      <c r="M71" s="250"/>
      <c r="N71" s="250"/>
      <c r="O71" s="250"/>
    </row>
    <row r="72" spans="1:15" x14ac:dyDescent="0.2">
      <c r="A72" s="239"/>
      <c r="B72" s="248"/>
      <c r="C72" s="251"/>
      <c r="D72" s="251"/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O72" s="250"/>
    </row>
    <row r="73" spans="1:15" x14ac:dyDescent="0.2">
      <c r="A73" s="253"/>
      <c r="B73" s="248"/>
      <c r="C73" s="250"/>
      <c r="D73" s="254"/>
      <c r="E73" s="254"/>
      <c r="F73" s="255"/>
      <c r="G73" s="255"/>
      <c r="H73" s="255"/>
      <c r="I73" s="255"/>
      <c r="J73" s="255"/>
      <c r="K73" s="255"/>
      <c r="L73" s="255"/>
      <c r="M73" s="255"/>
      <c r="N73" s="255"/>
      <c r="O73" s="255"/>
    </row>
    <row r="74" spans="1:15" x14ac:dyDescent="0.2">
      <c r="A74" s="255"/>
      <c r="B74" s="218"/>
      <c r="C74" s="250"/>
      <c r="D74" s="250"/>
      <c r="E74" s="250"/>
      <c r="F74" s="250"/>
      <c r="G74" s="250"/>
      <c r="H74" s="250"/>
      <c r="I74" s="250"/>
      <c r="J74" s="250"/>
      <c r="K74" s="250"/>
      <c r="L74" s="250"/>
      <c r="M74" s="250"/>
      <c r="N74" s="250"/>
      <c r="O74" s="250"/>
    </row>
    <row r="75" spans="1:15" x14ac:dyDescent="0.2">
      <c r="A75" s="255"/>
      <c r="B75" s="218"/>
      <c r="C75" s="256"/>
      <c r="D75" s="256"/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6"/>
    </row>
    <row r="76" spans="1:15" ht="13.5" x14ac:dyDescent="0.2">
      <c r="A76" s="255"/>
      <c r="B76" s="248"/>
      <c r="C76" s="250"/>
      <c r="D76" s="257"/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5"/>
    </row>
    <row r="77" spans="1:15" x14ac:dyDescent="0.2">
      <c r="A77" s="255"/>
      <c r="B77" s="218"/>
      <c r="C77" s="250"/>
      <c r="D77" s="250"/>
      <c r="E77" s="250"/>
      <c r="F77" s="250"/>
      <c r="G77" s="250"/>
      <c r="H77" s="250"/>
      <c r="I77" s="250"/>
      <c r="J77" s="250"/>
      <c r="K77" s="250"/>
      <c r="L77" s="250"/>
      <c r="M77" s="250"/>
      <c r="N77" s="250"/>
      <c r="O77" s="255"/>
    </row>
    <row r="78" spans="1:15" ht="13.5" x14ac:dyDescent="0.2">
      <c r="A78" s="229"/>
      <c r="B78" s="218"/>
      <c r="C78" s="228"/>
      <c r="D78" s="228"/>
      <c r="E78" s="228"/>
      <c r="F78" s="229"/>
      <c r="G78" s="229"/>
      <c r="H78" s="229"/>
      <c r="I78" s="229"/>
      <c r="J78" s="229"/>
      <c r="K78" s="229"/>
      <c r="L78" s="229"/>
      <c r="M78" s="229"/>
      <c r="N78" s="229"/>
      <c r="O78" s="228"/>
    </row>
    <row r="79" spans="1:15" ht="13.5" x14ac:dyDescent="0.2">
      <c r="A79" s="228"/>
      <c r="B79" s="218"/>
      <c r="C79" s="256"/>
      <c r="D79" s="256"/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8"/>
    </row>
    <row r="80" spans="1:15" ht="13.5" x14ac:dyDescent="0.2">
      <c r="A80" s="218"/>
      <c r="B80" s="228"/>
      <c r="C80" s="218"/>
      <c r="D80" s="259"/>
      <c r="E80" s="259"/>
      <c r="F80" s="259"/>
      <c r="G80" s="259"/>
      <c r="H80" s="259"/>
      <c r="I80" s="259"/>
      <c r="J80" s="259"/>
      <c r="K80" s="259"/>
      <c r="L80" s="259"/>
      <c r="M80" s="259"/>
      <c r="N80" s="259"/>
      <c r="O80" s="259"/>
    </row>
    <row r="81" spans="1:15" x14ac:dyDescent="0.2">
      <c r="A81" s="218"/>
      <c r="B81" s="218"/>
      <c r="C81" s="249"/>
      <c r="D81" s="249"/>
      <c r="E81" s="249"/>
      <c r="F81" s="249"/>
      <c r="G81" s="249"/>
      <c r="H81" s="249"/>
      <c r="I81" s="249"/>
      <c r="J81" s="249"/>
      <c r="K81" s="249"/>
      <c r="L81" s="249"/>
      <c r="M81" s="249"/>
      <c r="N81" s="249"/>
      <c r="O81" s="252"/>
    </row>
    <row r="82" spans="1:15" ht="13.5" x14ac:dyDescent="0.25">
      <c r="A82" s="260"/>
      <c r="B82" s="261"/>
      <c r="C82" s="260"/>
      <c r="D82" s="235"/>
      <c r="E82" s="235"/>
      <c r="F82" s="235"/>
      <c r="G82" s="235"/>
      <c r="H82" s="235"/>
      <c r="I82" s="235"/>
      <c r="J82" s="235"/>
      <c r="K82" s="235"/>
      <c r="L82" s="235"/>
      <c r="M82" s="235"/>
      <c r="N82" s="235"/>
      <c r="O82" s="235"/>
    </row>
    <row r="83" spans="1:15" ht="13.5" x14ac:dyDescent="0.25">
      <c r="A83" s="260"/>
      <c r="B83" s="261"/>
      <c r="C83" s="262"/>
      <c r="D83" s="232"/>
      <c r="E83" s="232"/>
      <c r="F83" s="232"/>
      <c r="G83" s="232"/>
      <c r="H83" s="232"/>
      <c r="I83" s="232"/>
      <c r="J83" s="232"/>
      <c r="K83" s="232"/>
      <c r="L83" s="232"/>
      <c r="M83" s="232"/>
      <c r="N83" s="232"/>
      <c r="O83" s="235"/>
    </row>
    <row r="84" spans="1:15" ht="13.5" x14ac:dyDescent="0.25">
      <c r="A84" s="260"/>
      <c r="B84" s="261"/>
      <c r="C84" s="262"/>
      <c r="D84" s="232"/>
      <c r="E84" s="232"/>
      <c r="F84" s="232"/>
      <c r="G84" s="232"/>
      <c r="H84" s="232"/>
      <c r="I84" s="232"/>
      <c r="J84" s="232"/>
      <c r="K84" s="232"/>
      <c r="L84" s="232"/>
      <c r="M84" s="232"/>
      <c r="N84" s="232"/>
      <c r="O84" s="235"/>
    </row>
    <row r="85" spans="1:15" x14ac:dyDescent="0.2">
      <c r="A85" s="260"/>
      <c r="O85" s="235"/>
    </row>
    <row r="86" spans="1:15" x14ac:dyDescent="0.2">
      <c r="A86" s="260"/>
      <c r="O86" s="235"/>
    </row>
    <row r="87" spans="1:15" x14ac:dyDescent="0.2">
      <c r="A87" s="260"/>
      <c r="B87" s="163"/>
      <c r="C87" s="248"/>
      <c r="D87" s="163"/>
      <c r="E87" s="235"/>
      <c r="F87" s="235"/>
      <c r="G87" s="235"/>
      <c r="H87" s="235"/>
      <c r="I87" s="235"/>
      <c r="J87" s="235"/>
      <c r="K87" s="235"/>
      <c r="L87" s="235"/>
      <c r="M87" s="235"/>
      <c r="N87" s="235"/>
      <c r="O87" s="235"/>
    </row>
    <row r="88" spans="1:15" x14ac:dyDescent="0.2">
      <c r="A88" s="260"/>
      <c r="B88" s="163"/>
      <c r="C88" s="248"/>
      <c r="D88" s="163"/>
      <c r="E88" s="235"/>
      <c r="F88" s="235"/>
      <c r="G88" s="235"/>
      <c r="H88" s="235"/>
      <c r="I88" s="235"/>
      <c r="J88" s="235"/>
      <c r="K88" s="235"/>
      <c r="L88" s="235"/>
      <c r="M88" s="235"/>
      <c r="N88" s="235"/>
      <c r="O88" s="235"/>
    </row>
    <row r="89" spans="1:15" x14ac:dyDescent="0.2">
      <c r="A89" s="260"/>
      <c r="B89" s="163"/>
      <c r="C89" s="248"/>
      <c r="D89" s="163"/>
      <c r="E89" s="235"/>
      <c r="F89" s="235"/>
      <c r="G89" s="235"/>
      <c r="H89" s="235"/>
      <c r="I89" s="235"/>
      <c r="J89" s="235"/>
      <c r="K89" s="235"/>
      <c r="L89" s="235"/>
      <c r="M89" s="235"/>
      <c r="N89" s="235"/>
      <c r="O89" s="235"/>
    </row>
    <row r="90" spans="1:15" x14ac:dyDescent="0.2">
      <c r="A90" s="260"/>
      <c r="B90" s="163"/>
      <c r="C90" s="248"/>
      <c r="D90" s="163"/>
      <c r="E90" s="235"/>
      <c r="F90" s="235"/>
      <c r="G90" s="235"/>
      <c r="H90" s="235"/>
      <c r="I90" s="235"/>
      <c r="J90" s="235"/>
      <c r="K90" s="235"/>
      <c r="L90" s="235"/>
      <c r="M90" s="235"/>
      <c r="N90" s="235"/>
      <c r="O90" s="235"/>
    </row>
    <row r="91" spans="1:15" x14ac:dyDescent="0.2">
      <c r="A91" s="260"/>
      <c r="C91" s="167"/>
      <c r="D91" s="167"/>
      <c r="E91" s="232"/>
      <c r="O91" s="235"/>
    </row>
    <row r="92" spans="1:15" x14ac:dyDescent="0.2">
      <c r="A92" s="260"/>
      <c r="C92" s="163"/>
      <c r="D92" s="163"/>
      <c r="E92" s="235"/>
      <c r="O92" s="235"/>
    </row>
    <row r="93" spans="1:15" x14ac:dyDescent="0.2">
      <c r="A93" s="260"/>
      <c r="B93" s="163"/>
      <c r="C93" s="248"/>
      <c r="D93" s="163"/>
      <c r="E93" s="235"/>
      <c r="F93" s="235"/>
      <c r="G93" s="235"/>
      <c r="H93" s="235"/>
      <c r="I93" s="235"/>
      <c r="J93" s="235"/>
      <c r="K93" s="235"/>
      <c r="L93" s="235"/>
      <c r="M93" s="235"/>
      <c r="N93" s="235"/>
      <c r="O93" s="235"/>
    </row>
    <row r="94" spans="1:15" ht="13.5" x14ac:dyDescent="0.25">
      <c r="A94" s="263"/>
      <c r="B94" s="264"/>
      <c r="C94" s="265"/>
      <c r="D94" s="265"/>
      <c r="E94" s="265"/>
      <c r="F94" s="265"/>
      <c r="G94" s="265"/>
      <c r="H94" s="265"/>
      <c r="I94" s="265"/>
      <c r="J94" s="265"/>
      <c r="K94" s="265"/>
      <c r="L94" s="265"/>
      <c r="M94" s="265"/>
      <c r="N94" s="265"/>
      <c r="O94" s="262"/>
    </row>
    <row r="97" spans="3:22" x14ac:dyDescent="0.2">
      <c r="C97" s="266"/>
      <c r="D97" s="266"/>
      <c r="E97" s="266"/>
      <c r="F97" s="266"/>
      <c r="G97" s="266"/>
      <c r="H97" s="266"/>
      <c r="I97" s="266"/>
      <c r="J97" s="266"/>
      <c r="K97" s="266"/>
      <c r="L97" s="266"/>
      <c r="M97" s="266"/>
      <c r="N97" s="266"/>
      <c r="O97" s="266"/>
    </row>
    <row r="99" spans="3:22" x14ac:dyDescent="0.2">
      <c r="C99" s="267"/>
      <c r="D99" s="267"/>
      <c r="E99" s="267"/>
      <c r="F99" s="267"/>
      <c r="G99" s="267"/>
      <c r="H99" s="267"/>
      <c r="I99" s="267"/>
      <c r="J99" s="267"/>
      <c r="K99" s="267"/>
      <c r="L99" s="267"/>
      <c r="M99" s="267"/>
      <c r="N99" s="267"/>
    </row>
    <row r="104" spans="3:22" x14ac:dyDescent="0.2">
      <c r="Q104" s="268"/>
      <c r="R104" s="268"/>
      <c r="S104" s="268"/>
      <c r="T104" s="268"/>
      <c r="U104" s="268"/>
      <c r="V104" s="268"/>
    </row>
  </sheetData>
  <mergeCells count="2">
    <mergeCell ref="C6:N6"/>
    <mergeCell ref="C11:N11"/>
  </mergeCells>
  <pageMargins left="0.51181102362204722" right="0.51181102362204722" top="0.78740157480314965" bottom="0.78740157480314965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workbookViewId="0">
      <selection activeCell="F13" sqref="F13"/>
    </sheetView>
  </sheetViews>
  <sheetFormatPr defaultRowHeight="15" x14ac:dyDescent="0.25"/>
  <cols>
    <col min="1" max="1" width="41.85546875" bestFit="1" customWidth="1"/>
    <col min="2" max="2" width="9.140625" style="29" hidden="1" customWidth="1"/>
    <col min="3" max="3" width="9.140625" style="29" customWidth="1"/>
    <col min="4" max="4" width="17.7109375" style="29" hidden="1" customWidth="1"/>
    <col min="5" max="5" width="19.85546875" bestFit="1" customWidth="1"/>
    <col min="6" max="6" width="44.140625" bestFit="1" customWidth="1"/>
  </cols>
  <sheetData>
    <row r="1" spans="1:5" ht="20.25" thickBot="1" x14ac:dyDescent="0.35">
      <c r="A1" s="283" t="s">
        <v>220</v>
      </c>
      <c r="B1" s="284"/>
      <c r="C1" s="284"/>
      <c r="D1" s="284"/>
      <c r="E1" s="285"/>
    </row>
    <row r="2" spans="1:5" ht="15.75" thickBot="1" x14ac:dyDescent="0.3">
      <c r="A2" s="286" t="s">
        <v>221</v>
      </c>
      <c r="B2" s="287"/>
      <c r="C2" s="288"/>
      <c r="D2" s="289" t="s">
        <v>222</v>
      </c>
      <c r="E2" s="291" t="s">
        <v>223</v>
      </c>
    </row>
    <row r="3" spans="1:5" ht="15.75" thickBot="1" x14ac:dyDescent="0.3">
      <c r="A3" s="30" t="s">
        <v>224</v>
      </c>
      <c r="B3" s="31" t="s">
        <v>225</v>
      </c>
      <c r="C3" s="32" t="s">
        <v>226</v>
      </c>
      <c r="D3" s="290"/>
      <c r="E3" s="292"/>
    </row>
    <row r="4" spans="1:5" x14ac:dyDescent="0.25">
      <c r="A4" s="33" t="s">
        <v>219</v>
      </c>
      <c r="B4" s="34">
        <v>1</v>
      </c>
      <c r="C4" s="35" t="s">
        <v>227</v>
      </c>
      <c r="D4" s="36">
        <v>0</v>
      </c>
      <c r="E4" s="37">
        <f>B4-D4</f>
        <v>1</v>
      </c>
    </row>
    <row r="5" spans="1:5" x14ac:dyDescent="0.25">
      <c r="A5" s="38" t="s">
        <v>218</v>
      </c>
      <c r="B5" s="39">
        <v>46</v>
      </c>
      <c r="C5" s="40" t="s">
        <v>227</v>
      </c>
      <c r="D5" s="41">
        <f>1+1+1</f>
        <v>3</v>
      </c>
      <c r="E5" s="41">
        <f t="shared" ref="E5:E56" si="0">B5-D5</f>
        <v>43</v>
      </c>
    </row>
    <row r="6" spans="1:5" x14ac:dyDescent="0.25">
      <c r="A6" s="38" t="s">
        <v>228</v>
      </c>
      <c r="B6" s="39">
        <v>15</v>
      </c>
      <c r="C6" s="40" t="s">
        <v>227</v>
      </c>
      <c r="D6" s="41">
        <f>2+1</f>
        <v>3</v>
      </c>
      <c r="E6" s="41">
        <f t="shared" si="0"/>
        <v>12</v>
      </c>
    </row>
    <row r="7" spans="1:5" x14ac:dyDescent="0.25">
      <c r="A7" s="38" t="s">
        <v>229</v>
      </c>
      <c r="B7" s="39">
        <v>79</v>
      </c>
      <c r="C7" s="40" t="s">
        <v>227</v>
      </c>
      <c r="D7" s="41">
        <f>7+4</f>
        <v>11</v>
      </c>
      <c r="E7" s="41">
        <f t="shared" si="0"/>
        <v>68</v>
      </c>
    </row>
    <row r="8" spans="1:5" x14ac:dyDescent="0.25">
      <c r="A8" s="38" t="s">
        <v>230</v>
      </c>
      <c r="B8" s="39">
        <f>137+16</f>
        <v>153</v>
      </c>
      <c r="C8" s="40" t="s">
        <v>227</v>
      </c>
      <c r="D8" s="41">
        <f>9+10+1+4</f>
        <v>24</v>
      </c>
      <c r="E8" s="41">
        <f t="shared" si="0"/>
        <v>129</v>
      </c>
    </row>
    <row r="9" spans="1:5" x14ac:dyDescent="0.25">
      <c r="A9" s="38" t="s">
        <v>231</v>
      </c>
      <c r="B9" s="39">
        <f>63+13</f>
        <v>76</v>
      </c>
      <c r="C9" s="40" t="s">
        <v>227</v>
      </c>
      <c r="D9" s="41">
        <v>3</v>
      </c>
      <c r="E9" s="41">
        <f t="shared" si="0"/>
        <v>73</v>
      </c>
    </row>
    <row r="10" spans="1:5" x14ac:dyDescent="0.25">
      <c r="A10" s="38" t="s">
        <v>232</v>
      </c>
      <c r="B10" s="39">
        <f>1+67</f>
        <v>68</v>
      </c>
      <c r="C10" s="40" t="s">
        <v>227</v>
      </c>
      <c r="D10" s="41">
        <f>1+1+1</f>
        <v>3</v>
      </c>
      <c r="E10" s="41">
        <f t="shared" si="0"/>
        <v>65</v>
      </c>
    </row>
    <row r="11" spans="1:5" x14ac:dyDescent="0.25">
      <c r="A11" s="38" t="s">
        <v>233</v>
      </c>
      <c r="B11" s="39">
        <v>9.6999999999999993</v>
      </c>
      <c r="C11" s="40" t="s">
        <v>234</v>
      </c>
      <c r="D11" s="41">
        <v>0</v>
      </c>
      <c r="E11" s="41">
        <f t="shared" si="0"/>
        <v>9.6999999999999993</v>
      </c>
    </row>
    <row r="12" spans="1:5" x14ac:dyDescent="0.25">
      <c r="A12" s="38" t="s">
        <v>235</v>
      </c>
      <c r="B12" s="39">
        <v>9.6999999999999993</v>
      </c>
      <c r="C12" s="40" t="s">
        <v>234</v>
      </c>
      <c r="D12" s="41">
        <v>0</v>
      </c>
      <c r="E12" s="41">
        <f t="shared" si="0"/>
        <v>9.6999999999999993</v>
      </c>
    </row>
    <row r="13" spans="1:5" ht="14.25" customHeight="1" x14ac:dyDescent="0.25">
      <c r="A13" s="38" t="s">
        <v>236</v>
      </c>
      <c r="B13" s="39">
        <v>9.6999999999999993</v>
      </c>
      <c r="C13" s="40" t="s">
        <v>234</v>
      </c>
      <c r="D13" s="41">
        <v>0</v>
      </c>
      <c r="E13" s="41">
        <f t="shared" si="0"/>
        <v>9.6999999999999993</v>
      </c>
    </row>
    <row r="14" spans="1:5" x14ac:dyDescent="0.25">
      <c r="A14" s="38" t="s">
        <v>237</v>
      </c>
      <c r="B14" s="39">
        <v>268.7</v>
      </c>
      <c r="C14" s="40" t="s">
        <v>234</v>
      </c>
      <c r="D14" s="41">
        <f>4.3+18.4+3.2</f>
        <v>25.9</v>
      </c>
      <c r="E14" s="41">
        <f t="shared" si="0"/>
        <v>242.79999999999998</v>
      </c>
    </row>
    <row r="15" spans="1:5" x14ac:dyDescent="0.25">
      <c r="A15" s="38" t="s">
        <v>238</v>
      </c>
      <c r="B15" s="39">
        <v>238.7</v>
      </c>
      <c r="C15" s="40" t="s">
        <v>234</v>
      </c>
      <c r="D15" s="41">
        <f>5+2.9+3.2</f>
        <v>11.100000000000001</v>
      </c>
      <c r="E15" s="41">
        <f t="shared" si="0"/>
        <v>227.6</v>
      </c>
    </row>
    <row r="16" spans="1:5" x14ac:dyDescent="0.25">
      <c r="A16" s="38" t="s">
        <v>239</v>
      </c>
      <c r="B16" s="39">
        <v>896.8</v>
      </c>
      <c r="C16" s="40" t="s">
        <v>234</v>
      </c>
      <c r="D16" s="41">
        <f>5.7+24.6+33.6</f>
        <v>63.900000000000006</v>
      </c>
      <c r="E16" s="41">
        <f t="shared" si="0"/>
        <v>832.9</v>
      </c>
    </row>
    <row r="17" spans="1:5" x14ac:dyDescent="0.25">
      <c r="A17" s="38" t="s">
        <v>240</v>
      </c>
      <c r="B17" s="39">
        <v>749.8</v>
      </c>
      <c r="C17" s="40" t="s">
        <v>234</v>
      </c>
      <c r="D17" s="41">
        <f>15+39.3+33.6</f>
        <v>87.9</v>
      </c>
      <c r="E17" s="41">
        <f t="shared" si="0"/>
        <v>661.9</v>
      </c>
    </row>
    <row r="18" spans="1:5" x14ac:dyDescent="0.25">
      <c r="A18" s="38" t="s">
        <v>241</v>
      </c>
      <c r="B18" s="39">
        <v>289.8</v>
      </c>
      <c r="C18" s="40" t="s">
        <v>234</v>
      </c>
      <c r="D18" s="41">
        <f>16.5+17.7</f>
        <v>34.200000000000003</v>
      </c>
      <c r="E18" s="41">
        <f t="shared" si="0"/>
        <v>255.60000000000002</v>
      </c>
    </row>
    <row r="19" spans="1:5" x14ac:dyDescent="0.25">
      <c r="A19" s="38" t="s">
        <v>242</v>
      </c>
      <c r="B19" s="39">
        <v>17</v>
      </c>
      <c r="C19" s="40" t="s">
        <v>234</v>
      </c>
      <c r="D19" s="41">
        <v>0</v>
      </c>
      <c r="E19" s="41">
        <f t="shared" si="0"/>
        <v>17</v>
      </c>
    </row>
    <row r="20" spans="1:5" x14ac:dyDescent="0.25">
      <c r="A20" s="38" t="s">
        <v>243</v>
      </c>
      <c r="B20" s="39">
        <v>17</v>
      </c>
      <c r="C20" s="40" t="s">
        <v>234</v>
      </c>
      <c r="D20" s="41">
        <v>0</v>
      </c>
      <c r="E20" s="41">
        <f t="shared" si="0"/>
        <v>17</v>
      </c>
    </row>
    <row r="21" spans="1:5" x14ac:dyDescent="0.25">
      <c r="A21" s="38" t="s">
        <v>244</v>
      </c>
      <c r="B21" s="39">
        <v>17</v>
      </c>
      <c r="C21" s="40" t="s">
        <v>234</v>
      </c>
      <c r="D21" s="41">
        <v>0</v>
      </c>
      <c r="E21" s="41">
        <f t="shared" si="0"/>
        <v>17</v>
      </c>
    </row>
    <row r="22" spans="1:5" x14ac:dyDescent="0.25">
      <c r="A22" s="38" t="s">
        <v>245</v>
      </c>
      <c r="B22" s="39">
        <v>152.6</v>
      </c>
      <c r="C22" s="40" t="s">
        <v>234</v>
      </c>
      <c r="D22" s="41">
        <f>29.3+21.3</f>
        <v>50.6</v>
      </c>
      <c r="E22" s="41">
        <f t="shared" si="0"/>
        <v>102</v>
      </c>
    </row>
    <row r="23" spans="1:5" x14ac:dyDescent="0.25">
      <c r="A23" s="38" t="s">
        <v>246</v>
      </c>
      <c r="B23" s="39">
        <v>152.6</v>
      </c>
      <c r="C23" s="40" t="s">
        <v>234</v>
      </c>
      <c r="D23" s="41">
        <f>29.3+21.3</f>
        <v>50.6</v>
      </c>
      <c r="E23" s="41">
        <f t="shared" si="0"/>
        <v>102</v>
      </c>
    </row>
    <row r="24" spans="1:5" x14ac:dyDescent="0.25">
      <c r="A24" s="38" t="s">
        <v>247</v>
      </c>
      <c r="B24" s="39">
        <v>150.5</v>
      </c>
      <c r="C24" s="40" t="s">
        <v>234</v>
      </c>
      <c r="D24" s="41">
        <f>29.3+21.3</f>
        <v>50.6</v>
      </c>
      <c r="E24" s="41">
        <f t="shared" si="0"/>
        <v>99.9</v>
      </c>
    </row>
    <row r="25" spans="1:5" x14ac:dyDescent="0.25">
      <c r="A25" s="38" t="s">
        <v>248</v>
      </c>
      <c r="B25" s="39">
        <v>1</v>
      </c>
      <c r="C25" s="40" t="s">
        <v>227</v>
      </c>
      <c r="D25" s="41">
        <v>0</v>
      </c>
      <c r="E25" s="41">
        <f t="shared" si="0"/>
        <v>1</v>
      </c>
    </row>
    <row r="26" spans="1:5" x14ac:dyDescent="0.25">
      <c r="A26" s="45" t="s">
        <v>249</v>
      </c>
      <c r="B26" s="39">
        <v>65</v>
      </c>
      <c r="C26" s="40" t="s">
        <v>227</v>
      </c>
      <c r="D26" s="41">
        <f>7+3</f>
        <v>10</v>
      </c>
      <c r="E26" s="41">
        <f t="shared" si="0"/>
        <v>55</v>
      </c>
    </row>
    <row r="27" spans="1:5" x14ac:dyDescent="0.25">
      <c r="A27" s="38" t="s">
        <v>250</v>
      </c>
      <c r="B27" s="39">
        <v>27</v>
      </c>
      <c r="C27" s="40" t="s">
        <v>227</v>
      </c>
      <c r="D27" s="41">
        <v>2</v>
      </c>
      <c r="E27" s="41">
        <f t="shared" si="0"/>
        <v>25</v>
      </c>
    </row>
    <row r="28" spans="1:5" x14ac:dyDescent="0.25">
      <c r="A28" s="38" t="s">
        <v>251</v>
      </c>
      <c r="B28" s="39">
        <v>31</v>
      </c>
      <c r="C28" s="40" t="s">
        <v>227</v>
      </c>
      <c r="D28" s="41">
        <v>3</v>
      </c>
      <c r="E28" s="41">
        <f t="shared" si="0"/>
        <v>28</v>
      </c>
    </row>
    <row r="29" spans="1:5" x14ac:dyDescent="0.25">
      <c r="A29" s="46" t="s">
        <v>252</v>
      </c>
      <c r="B29" s="47">
        <v>1</v>
      </c>
      <c r="C29" s="48" t="s">
        <v>227</v>
      </c>
      <c r="D29" s="49">
        <v>2</v>
      </c>
      <c r="E29" s="49">
        <f t="shared" si="0"/>
        <v>-1</v>
      </c>
    </row>
    <row r="30" spans="1:5" ht="45" x14ac:dyDescent="0.25">
      <c r="A30" s="50" t="s">
        <v>253</v>
      </c>
      <c r="B30" s="39">
        <v>11</v>
      </c>
      <c r="C30" s="40" t="s">
        <v>227</v>
      </c>
      <c r="D30" s="41">
        <f>5</f>
        <v>5</v>
      </c>
      <c r="E30" s="41">
        <f t="shared" si="0"/>
        <v>6</v>
      </c>
    </row>
    <row r="31" spans="1:5" ht="45" x14ac:dyDescent="0.25">
      <c r="A31" s="50" t="s">
        <v>254</v>
      </c>
      <c r="B31" s="39">
        <v>27</v>
      </c>
      <c r="C31" s="40" t="s">
        <v>227</v>
      </c>
      <c r="D31" s="41">
        <f>15</f>
        <v>15</v>
      </c>
      <c r="E31" s="41">
        <f t="shared" si="0"/>
        <v>12</v>
      </c>
    </row>
    <row r="32" spans="1:5" ht="30" x14ac:dyDescent="0.25">
      <c r="A32" s="50" t="s">
        <v>255</v>
      </c>
      <c r="B32" s="39">
        <v>2</v>
      </c>
      <c r="C32" s="40" t="s">
        <v>227</v>
      </c>
      <c r="D32" s="41">
        <f>2</f>
        <v>2</v>
      </c>
      <c r="E32" s="41">
        <f t="shared" si="0"/>
        <v>0</v>
      </c>
    </row>
    <row r="33" spans="1:5" ht="30" x14ac:dyDescent="0.25">
      <c r="A33" s="50" t="s">
        <v>256</v>
      </c>
      <c r="B33" s="39">
        <v>1</v>
      </c>
      <c r="C33" s="40" t="s">
        <v>227</v>
      </c>
      <c r="D33" s="41">
        <f>1</f>
        <v>1</v>
      </c>
      <c r="E33" s="41">
        <f t="shared" si="0"/>
        <v>0</v>
      </c>
    </row>
    <row r="34" spans="1:5" ht="30" x14ac:dyDescent="0.25">
      <c r="A34" s="50" t="s">
        <v>257</v>
      </c>
      <c r="B34" s="39">
        <v>1</v>
      </c>
      <c r="C34" s="40" t="s">
        <v>227</v>
      </c>
      <c r="D34" s="41">
        <v>0</v>
      </c>
      <c r="E34" s="41">
        <f t="shared" si="0"/>
        <v>1</v>
      </c>
    </row>
    <row r="35" spans="1:5" ht="30" x14ac:dyDescent="0.25">
      <c r="A35" s="50" t="s">
        <v>258</v>
      </c>
      <c r="B35" s="39">
        <v>6</v>
      </c>
      <c r="C35" s="40" t="s">
        <v>227</v>
      </c>
      <c r="D35" s="41">
        <f>3</f>
        <v>3</v>
      </c>
      <c r="E35" s="41">
        <f t="shared" si="0"/>
        <v>3</v>
      </c>
    </row>
    <row r="36" spans="1:5" ht="30" x14ac:dyDescent="0.25">
      <c r="A36" s="50" t="s">
        <v>259</v>
      </c>
      <c r="B36" s="39">
        <v>65.900000000000006</v>
      </c>
      <c r="C36" s="40" t="s">
        <v>234</v>
      </c>
      <c r="D36" s="41">
        <f>3.2</f>
        <v>3.2</v>
      </c>
      <c r="E36" s="41">
        <f t="shared" si="0"/>
        <v>62.7</v>
      </c>
    </row>
    <row r="37" spans="1:5" ht="30" x14ac:dyDescent="0.25">
      <c r="A37" s="50" t="s">
        <v>260</v>
      </c>
      <c r="B37" s="39">
        <v>73</v>
      </c>
      <c r="C37" s="40" t="s">
        <v>227</v>
      </c>
      <c r="D37" s="41">
        <f>3</f>
        <v>3</v>
      </c>
      <c r="E37" s="41">
        <f t="shared" si="0"/>
        <v>70</v>
      </c>
    </row>
    <row r="38" spans="1:5" ht="30" x14ac:dyDescent="0.25">
      <c r="A38" s="51" t="s">
        <v>261</v>
      </c>
      <c r="B38" s="43">
        <v>73</v>
      </c>
      <c r="C38" s="44" t="s">
        <v>227</v>
      </c>
      <c r="D38" s="52">
        <v>3</v>
      </c>
      <c r="E38" s="52">
        <f t="shared" si="0"/>
        <v>70</v>
      </c>
    </row>
    <row r="39" spans="1:5" ht="30" x14ac:dyDescent="0.25">
      <c r="A39" s="50" t="s">
        <v>262</v>
      </c>
      <c r="B39" s="39">
        <v>4</v>
      </c>
      <c r="C39" s="40" t="s">
        <v>227</v>
      </c>
      <c r="D39" s="41">
        <v>0</v>
      </c>
      <c r="E39" s="41">
        <f t="shared" si="0"/>
        <v>4</v>
      </c>
    </row>
    <row r="40" spans="1:5" ht="30" x14ac:dyDescent="0.25">
      <c r="A40" s="50" t="s">
        <v>263</v>
      </c>
      <c r="B40" s="39">
        <v>4</v>
      </c>
      <c r="C40" s="40" t="s">
        <v>227</v>
      </c>
      <c r="D40" s="41">
        <v>0</v>
      </c>
      <c r="E40" s="41">
        <f t="shared" si="0"/>
        <v>4</v>
      </c>
    </row>
    <row r="41" spans="1:5" ht="30" x14ac:dyDescent="0.25">
      <c r="A41" s="50" t="s">
        <v>264</v>
      </c>
      <c r="B41" s="39">
        <v>2</v>
      </c>
      <c r="C41" s="40" t="s">
        <v>227</v>
      </c>
      <c r="D41" s="41">
        <v>0</v>
      </c>
      <c r="E41" s="41">
        <f t="shared" si="0"/>
        <v>2</v>
      </c>
    </row>
    <row r="42" spans="1:5" ht="30" x14ac:dyDescent="0.25">
      <c r="A42" s="50" t="s">
        <v>265</v>
      </c>
      <c r="B42" s="39">
        <v>65.900000000000006</v>
      </c>
      <c r="C42" s="40" t="s">
        <v>234</v>
      </c>
      <c r="D42" s="41">
        <f>3.2</f>
        <v>3.2</v>
      </c>
      <c r="E42" s="41">
        <f t="shared" si="0"/>
        <v>62.7</v>
      </c>
    </row>
    <row r="43" spans="1:5" x14ac:dyDescent="0.25">
      <c r="A43" s="50" t="s">
        <v>266</v>
      </c>
      <c r="B43" s="39">
        <v>1</v>
      </c>
      <c r="C43" s="40" t="s">
        <v>234</v>
      </c>
      <c r="D43" s="41">
        <v>0</v>
      </c>
      <c r="E43" s="41">
        <f t="shared" si="0"/>
        <v>1</v>
      </c>
    </row>
    <row r="44" spans="1:5" x14ac:dyDescent="0.25">
      <c r="A44" s="50" t="s">
        <v>217</v>
      </c>
      <c r="B44" s="39">
        <v>1</v>
      </c>
      <c r="C44" s="40" t="s">
        <v>234</v>
      </c>
      <c r="D44" s="41">
        <v>0</v>
      </c>
      <c r="E44" s="53">
        <f t="shared" si="0"/>
        <v>1</v>
      </c>
    </row>
    <row r="45" spans="1:5" x14ac:dyDescent="0.25">
      <c r="A45" s="50" t="s">
        <v>267</v>
      </c>
      <c r="B45" s="39">
        <v>446.8</v>
      </c>
      <c r="C45" s="40" t="s">
        <v>234</v>
      </c>
      <c r="D45" s="41">
        <f>29.3+29.1+15.7</f>
        <v>74.100000000000009</v>
      </c>
      <c r="E45" s="41">
        <f t="shared" si="0"/>
        <v>372.7</v>
      </c>
    </row>
    <row r="46" spans="1:5" x14ac:dyDescent="0.25">
      <c r="A46" s="50" t="s">
        <v>268</v>
      </c>
      <c r="B46" s="39">
        <v>15.1</v>
      </c>
      <c r="C46" s="40" t="s">
        <v>234</v>
      </c>
      <c r="D46" s="41">
        <v>0</v>
      </c>
      <c r="E46" s="41">
        <f t="shared" si="0"/>
        <v>15.1</v>
      </c>
    </row>
    <row r="47" spans="1:5" x14ac:dyDescent="0.25">
      <c r="A47" s="54" t="s">
        <v>269</v>
      </c>
      <c r="B47" s="47">
        <v>9.8000000000000007</v>
      </c>
      <c r="C47" s="48" t="s">
        <v>234</v>
      </c>
      <c r="D47" s="49">
        <f>10.9</f>
        <v>10.9</v>
      </c>
      <c r="E47" s="49">
        <f t="shared" si="0"/>
        <v>-1.0999999999999996</v>
      </c>
    </row>
    <row r="48" spans="1:5" x14ac:dyDescent="0.25">
      <c r="A48" s="50" t="s">
        <v>214</v>
      </c>
      <c r="B48" s="39">
        <v>12</v>
      </c>
      <c r="C48" s="40" t="s">
        <v>227</v>
      </c>
      <c r="D48" s="41">
        <v>0</v>
      </c>
      <c r="E48" s="41">
        <f t="shared" si="0"/>
        <v>12</v>
      </c>
    </row>
    <row r="49" spans="1:6" x14ac:dyDescent="0.25">
      <c r="A49" s="50" t="s">
        <v>215</v>
      </c>
      <c r="B49" s="39">
        <v>4</v>
      </c>
      <c r="C49" s="40" t="s">
        <v>227</v>
      </c>
      <c r="D49" s="41">
        <v>0</v>
      </c>
      <c r="E49" s="41">
        <f t="shared" si="0"/>
        <v>4</v>
      </c>
    </row>
    <row r="50" spans="1:6" x14ac:dyDescent="0.25">
      <c r="A50" s="50" t="s">
        <v>216</v>
      </c>
      <c r="B50" s="39">
        <v>30</v>
      </c>
      <c r="C50" s="40" t="s">
        <v>227</v>
      </c>
      <c r="D50" s="41">
        <f>1+1+1</f>
        <v>3</v>
      </c>
      <c r="E50" s="41">
        <f t="shared" si="0"/>
        <v>27</v>
      </c>
    </row>
    <row r="51" spans="1:6" ht="30" x14ac:dyDescent="0.25">
      <c r="A51" s="50" t="s">
        <v>270</v>
      </c>
      <c r="B51" s="39">
        <v>1</v>
      </c>
      <c r="C51" s="40" t="s">
        <v>227</v>
      </c>
      <c r="D51" s="41">
        <v>0</v>
      </c>
      <c r="E51" s="41">
        <f t="shared" si="0"/>
        <v>1</v>
      </c>
    </row>
    <row r="52" spans="1:6" ht="30" x14ac:dyDescent="0.25">
      <c r="A52" s="50" t="s">
        <v>271</v>
      </c>
      <c r="B52" s="39">
        <v>1</v>
      </c>
      <c r="C52" s="40" t="s">
        <v>227</v>
      </c>
      <c r="D52" s="41">
        <v>0</v>
      </c>
      <c r="E52" s="41">
        <f t="shared" si="0"/>
        <v>1</v>
      </c>
    </row>
    <row r="53" spans="1:6" ht="30" x14ac:dyDescent="0.25">
      <c r="A53" s="81" t="s">
        <v>272</v>
      </c>
      <c r="B53" s="82">
        <v>1</v>
      </c>
      <c r="C53" s="83" t="s">
        <v>227</v>
      </c>
      <c r="D53" s="84">
        <v>0</v>
      </c>
      <c r="E53" s="84">
        <f t="shared" si="0"/>
        <v>1</v>
      </c>
    </row>
    <row r="54" spans="1:6" ht="30" x14ac:dyDescent="0.25">
      <c r="A54" s="81" t="s">
        <v>273</v>
      </c>
      <c r="B54" s="82">
        <v>1</v>
      </c>
      <c r="C54" s="83" t="s">
        <v>227</v>
      </c>
      <c r="D54" s="84">
        <v>0</v>
      </c>
      <c r="E54" s="84">
        <f t="shared" si="0"/>
        <v>1</v>
      </c>
      <c r="F54" t="s">
        <v>404</v>
      </c>
    </row>
    <row r="55" spans="1:6" ht="30" x14ac:dyDescent="0.25">
      <c r="A55" s="50" t="s">
        <v>274</v>
      </c>
      <c r="B55" s="39">
        <v>1</v>
      </c>
      <c r="C55" s="40" t="s">
        <v>227</v>
      </c>
      <c r="D55" s="41">
        <v>0</v>
      </c>
      <c r="E55" s="41">
        <f t="shared" si="0"/>
        <v>1</v>
      </c>
      <c r="F55" t="s">
        <v>275</v>
      </c>
    </row>
    <row r="56" spans="1:6" ht="30.75" thickBot="1" x14ac:dyDescent="0.3">
      <c r="A56" s="56" t="s">
        <v>276</v>
      </c>
      <c r="B56" s="57">
        <v>1</v>
      </c>
      <c r="C56" s="58" t="s">
        <v>227</v>
      </c>
      <c r="D56" s="59">
        <v>1</v>
      </c>
      <c r="E56" s="59">
        <f t="shared" si="0"/>
        <v>0</v>
      </c>
    </row>
  </sheetData>
  <mergeCells count="4">
    <mergeCell ref="A1:E1"/>
    <mergeCell ref="A2:C2"/>
    <mergeCell ref="D2:D3"/>
    <mergeCell ref="E2:E3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13" sqref="F13"/>
    </sheetView>
  </sheetViews>
  <sheetFormatPr defaultRowHeight="15" x14ac:dyDescent="0.25"/>
  <cols>
    <col min="1" max="1" width="41.85546875" bestFit="1" customWidth="1"/>
    <col min="2" max="3" width="9.140625" style="29" customWidth="1"/>
    <col min="4" max="4" width="17.7109375" style="29" customWidth="1"/>
    <col min="5" max="5" width="19.85546875" bestFit="1" customWidth="1"/>
    <col min="6" max="6" width="44.140625" bestFit="1" customWidth="1"/>
  </cols>
  <sheetData>
    <row r="1" spans="1:6" ht="20.25" thickBot="1" x14ac:dyDescent="0.35">
      <c r="A1" s="283" t="s">
        <v>277</v>
      </c>
      <c r="B1" s="284"/>
      <c r="C1" s="284"/>
      <c r="D1" s="284"/>
      <c r="E1" s="285"/>
    </row>
    <row r="2" spans="1:6" ht="15.75" thickBot="1" x14ac:dyDescent="0.3">
      <c r="A2" s="286" t="s">
        <v>221</v>
      </c>
      <c r="B2" s="287"/>
      <c r="C2" s="288"/>
      <c r="D2" s="289" t="s">
        <v>222</v>
      </c>
      <c r="E2" s="291" t="s">
        <v>223</v>
      </c>
    </row>
    <row r="3" spans="1:6" ht="15.75" thickBot="1" x14ac:dyDescent="0.3">
      <c r="A3" s="30" t="s">
        <v>224</v>
      </c>
      <c r="B3" s="31" t="s">
        <v>225</v>
      </c>
      <c r="C3" s="32" t="s">
        <v>226</v>
      </c>
      <c r="D3" s="290"/>
      <c r="E3" s="292"/>
    </row>
    <row r="4" spans="1:6" ht="15.75" thickBot="1" x14ac:dyDescent="0.3">
      <c r="A4" s="33" t="s">
        <v>278</v>
      </c>
      <c r="B4" s="34">
        <v>3</v>
      </c>
      <c r="C4" s="35" t="s">
        <v>227</v>
      </c>
      <c r="D4" s="60">
        <v>0</v>
      </c>
      <c r="E4" s="60">
        <f>B4-D4</f>
        <v>3</v>
      </c>
    </row>
    <row r="5" spans="1:6" ht="15.75" thickBot="1" x14ac:dyDescent="0.3">
      <c r="A5" s="42" t="s">
        <v>279</v>
      </c>
      <c r="B5" s="43">
        <v>96</v>
      </c>
      <c r="C5" s="61" t="s">
        <v>227</v>
      </c>
      <c r="D5" s="52">
        <v>0</v>
      </c>
      <c r="E5" s="62">
        <f t="shared" ref="E5:E16" si="0">B5-D5</f>
        <v>96</v>
      </c>
      <c r="F5" s="63" t="s">
        <v>280</v>
      </c>
    </row>
    <row r="6" spans="1:6" ht="15.75" thickBot="1" x14ac:dyDescent="0.3">
      <c r="A6" s="38" t="s">
        <v>281</v>
      </c>
      <c r="B6" s="39">
        <v>1</v>
      </c>
      <c r="C6" s="40" t="s">
        <v>227</v>
      </c>
      <c r="D6" s="41">
        <v>0</v>
      </c>
      <c r="E6" s="60">
        <f t="shared" si="0"/>
        <v>1</v>
      </c>
    </row>
    <row r="7" spans="1:6" ht="15.75" thickBot="1" x14ac:dyDescent="0.3">
      <c r="A7" s="50" t="s">
        <v>282</v>
      </c>
      <c r="B7" s="39">
        <v>1</v>
      </c>
      <c r="C7" s="40" t="s">
        <v>227</v>
      </c>
      <c r="D7" s="41">
        <v>0</v>
      </c>
      <c r="E7" s="60">
        <f t="shared" si="0"/>
        <v>1</v>
      </c>
    </row>
    <row r="8" spans="1:6" ht="15.75" thickBot="1" x14ac:dyDescent="0.3">
      <c r="A8" s="38" t="s">
        <v>283</v>
      </c>
      <c r="B8" s="39">
        <v>1</v>
      </c>
      <c r="C8" s="40" t="s">
        <v>227</v>
      </c>
      <c r="D8" s="41">
        <v>0</v>
      </c>
      <c r="E8" s="64">
        <f t="shared" si="0"/>
        <v>1</v>
      </c>
    </row>
    <row r="9" spans="1:6" ht="15.75" thickBot="1" x14ac:dyDescent="0.3">
      <c r="A9" s="38" t="s">
        <v>229</v>
      </c>
      <c r="B9" s="39">
        <v>13</v>
      </c>
      <c r="C9" s="40" t="s">
        <v>227</v>
      </c>
      <c r="D9" s="41">
        <f>1+1</f>
        <v>2</v>
      </c>
      <c r="E9" s="60">
        <f t="shared" si="0"/>
        <v>11</v>
      </c>
    </row>
    <row r="10" spans="1:6" ht="15.75" thickBot="1" x14ac:dyDescent="0.3">
      <c r="A10" s="38" t="s">
        <v>230</v>
      </c>
      <c r="B10" s="39">
        <v>6</v>
      </c>
      <c r="C10" s="40" t="s">
        <v>227</v>
      </c>
      <c r="D10" s="41">
        <v>0</v>
      </c>
      <c r="E10" s="60">
        <f t="shared" si="0"/>
        <v>6</v>
      </c>
    </row>
    <row r="11" spans="1:6" ht="15.75" thickBot="1" x14ac:dyDescent="0.3">
      <c r="A11" s="38" t="s">
        <v>231</v>
      </c>
      <c r="B11" s="39">
        <v>22</v>
      </c>
      <c r="C11" s="40" t="s">
        <v>227</v>
      </c>
      <c r="D11" s="41">
        <f>2+2</f>
        <v>4</v>
      </c>
      <c r="E11" s="60">
        <f t="shared" si="0"/>
        <v>18</v>
      </c>
    </row>
    <row r="12" spans="1:6" ht="15.75" thickBot="1" x14ac:dyDescent="0.3">
      <c r="A12" s="38" t="s">
        <v>232</v>
      </c>
      <c r="B12" s="39">
        <v>12</v>
      </c>
      <c r="C12" s="40" t="s">
        <v>227</v>
      </c>
      <c r="D12" s="41">
        <v>0</v>
      </c>
      <c r="E12" s="60">
        <f t="shared" si="0"/>
        <v>12</v>
      </c>
    </row>
    <row r="13" spans="1:6" ht="14.25" customHeight="1" thickBot="1" x14ac:dyDescent="0.3">
      <c r="A13" s="38" t="s">
        <v>284</v>
      </c>
      <c r="B13" s="39">
        <v>704.4</v>
      </c>
      <c r="C13" s="40" t="s">
        <v>234</v>
      </c>
      <c r="D13" s="41">
        <f>9.2+13.4</f>
        <v>22.6</v>
      </c>
      <c r="E13" s="60">
        <f t="shared" si="0"/>
        <v>681.8</v>
      </c>
    </row>
    <row r="14" spans="1:6" ht="15.75" thickBot="1" x14ac:dyDescent="0.3">
      <c r="A14" s="38" t="s">
        <v>285</v>
      </c>
      <c r="B14" s="39">
        <v>13</v>
      </c>
      <c r="C14" s="40" t="s">
        <v>227</v>
      </c>
      <c r="D14" s="41">
        <f>1+1</f>
        <v>2</v>
      </c>
      <c r="E14" s="60">
        <f t="shared" si="0"/>
        <v>11</v>
      </c>
    </row>
    <row r="15" spans="1:6" ht="15.75" thickBot="1" x14ac:dyDescent="0.3">
      <c r="A15" s="38" t="s">
        <v>286</v>
      </c>
      <c r="B15" s="39">
        <v>99.4</v>
      </c>
      <c r="C15" s="40" t="s">
        <v>234</v>
      </c>
      <c r="D15" s="41">
        <f>4.6+6.7</f>
        <v>11.3</v>
      </c>
      <c r="E15" s="60">
        <f t="shared" si="0"/>
        <v>88.100000000000009</v>
      </c>
    </row>
    <row r="16" spans="1:6" ht="30.75" thickBot="1" x14ac:dyDescent="0.3">
      <c r="A16" s="56" t="s">
        <v>287</v>
      </c>
      <c r="B16" s="57">
        <v>1</v>
      </c>
      <c r="C16" s="58" t="s">
        <v>227</v>
      </c>
      <c r="D16" s="59">
        <v>0</v>
      </c>
      <c r="E16" s="65">
        <f t="shared" si="0"/>
        <v>1</v>
      </c>
    </row>
  </sheetData>
  <mergeCells count="4">
    <mergeCell ref="A1:E1"/>
    <mergeCell ref="A2:C2"/>
    <mergeCell ref="D2:D3"/>
    <mergeCell ref="E2:E3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F13" sqref="F13"/>
    </sheetView>
  </sheetViews>
  <sheetFormatPr defaultRowHeight="15" x14ac:dyDescent="0.25"/>
  <cols>
    <col min="1" max="1" width="39.85546875" bestFit="1" customWidth="1"/>
    <col min="2" max="3" width="9.140625" style="29" customWidth="1"/>
    <col min="4" max="4" width="17.7109375" style="29" bestFit="1" customWidth="1"/>
    <col min="5" max="5" width="20" bestFit="1" customWidth="1"/>
    <col min="6" max="6" width="44.140625" bestFit="1" customWidth="1"/>
  </cols>
  <sheetData>
    <row r="1" spans="1:6" ht="20.25" thickBot="1" x14ac:dyDescent="0.35">
      <c r="A1" s="283" t="s">
        <v>290</v>
      </c>
      <c r="B1" s="284"/>
      <c r="C1" s="284"/>
      <c r="D1" s="284"/>
      <c r="E1" s="285"/>
    </row>
    <row r="2" spans="1:6" ht="15.75" thickBot="1" x14ac:dyDescent="0.3">
      <c r="A2" s="286" t="s">
        <v>221</v>
      </c>
      <c r="B2" s="287"/>
      <c r="C2" s="288"/>
      <c r="D2" s="289" t="s">
        <v>222</v>
      </c>
      <c r="E2" s="291" t="s">
        <v>223</v>
      </c>
    </row>
    <row r="3" spans="1:6" ht="15.75" thickBot="1" x14ac:dyDescent="0.3">
      <c r="A3" s="30" t="s">
        <v>224</v>
      </c>
      <c r="B3" s="31" t="s">
        <v>225</v>
      </c>
      <c r="C3" s="32" t="s">
        <v>226</v>
      </c>
      <c r="D3" s="290"/>
      <c r="E3" s="292"/>
    </row>
    <row r="4" spans="1:6" ht="30" x14ac:dyDescent="0.25">
      <c r="A4" s="66" t="s">
        <v>291</v>
      </c>
      <c r="B4" s="67">
        <v>3</v>
      </c>
      <c r="C4" s="68" t="s">
        <v>227</v>
      </c>
      <c r="D4" s="60">
        <v>0</v>
      </c>
      <c r="E4" s="64">
        <f>B4-D4</f>
        <v>3</v>
      </c>
    </row>
    <row r="5" spans="1:6" ht="30" x14ac:dyDescent="0.25">
      <c r="A5" s="81" t="s">
        <v>292</v>
      </c>
      <c r="B5" s="82">
        <v>4</v>
      </c>
      <c r="C5" s="83" t="s">
        <v>227</v>
      </c>
      <c r="D5" s="84">
        <v>0</v>
      </c>
      <c r="E5" s="84">
        <f t="shared" ref="E5:E20" si="0">B5-D5</f>
        <v>4</v>
      </c>
    </row>
    <row r="6" spans="1:6" x14ac:dyDescent="0.25">
      <c r="A6" s="38" t="s">
        <v>293</v>
      </c>
      <c r="B6" s="69">
        <v>3</v>
      </c>
      <c r="C6" s="70" t="s">
        <v>227</v>
      </c>
      <c r="D6" s="41">
        <v>0</v>
      </c>
      <c r="E6" s="41">
        <f t="shared" si="0"/>
        <v>3</v>
      </c>
    </row>
    <row r="7" spans="1:6" x14ac:dyDescent="0.25">
      <c r="A7" s="38" t="s">
        <v>294</v>
      </c>
      <c r="B7" s="69">
        <v>4</v>
      </c>
      <c r="C7" s="70" t="s">
        <v>227</v>
      </c>
      <c r="D7" s="41">
        <v>0</v>
      </c>
      <c r="E7" s="41">
        <f t="shared" si="0"/>
        <v>4</v>
      </c>
    </row>
    <row r="8" spans="1:6" x14ac:dyDescent="0.25">
      <c r="A8" s="38" t="s">
        <v>295</v>
      </c>
      <c r="B8" s="69">
        <v>3</v>
      </c>
      <c r="C8" s="70" t="s">
        <v>227</v>
      </c>
      <c r="D8" s="41">
        <v>1</v>
      </c>
      <c r="E8" s="41">
        <f t="shared" si="0"/>
        <v>2</v>
      </c>
    </row>
    <row r="9" spans="1:6" ht="30" x14ac:dyDescent="0.25">
      <c r="A9" s="50" t="s">
        <v>296</v>
      </c>
      <c r="B9" s="69">
        <v>15</v>
      </c>
      <c r="C9" s="70" t="s">
        <v>227</v>
      </c>
      <c r="D9" s="71">
        <f>1</f>
        <v>1</v>
      </c>
      <c r="E9" s="72">
        <f t="shared" si="0"/>
        <v>14</v>
      </c>
    </row>
    <row r="10" spans="1:6" ht="30" x14ac:dyDescent="0.25">
      <c r="A10" s="50" t="s">
        <v>297</v>
      </c>
      <c r="B10" s="69">
        <f>8+1</f>
        <v>9</v>
      </c>
      <c r="C10" s="70" t="s">
        <v>227</v>
      </c>
      <c r="D10" s="71">
        <f>1+2+1</f>
        <v>4</v>
      </c>
      <c r="E10" s="72">
        <f t="shared" si="0"/>
        <v>5</v>
      </c>
    </row>
    <row r="11" spans="1:6" ht="30" x14ac:dyDescent="0.25">
      <c r="A11" s="50" t="s">
        <v>298</v>
      </c>
      <c r="B11" s="69">
        <v>15</v>
      </c>
      <c r="C11" s="70" t="s">
        <v>227</v>
      </c>
      <c r="D11" s="71">
        <v>1</v>
      </c>
      <c r="E11" s="72">
        <f t="shared" si="0"/>
        <v>14</v>
      </c>
    </row>
    <row r="12" spans="1:6" ht="30" x14ac:dyDescent="0.25">
      <c r="A12" s="50" t="s">
        <v>299</v>
      </c>
      <c r="B12" s="69">
        <f>8+1</f>
        <v>9</v>
      </c>
      <c r="C12" s="70" t="s">
        <v>227</v>
      </c>
      <c r="D12" s="71">
        <f>1+2+1</f>
        <v>4</v>
      </c>
      <c r="E12" s="72">
        <f t="shared" si="0"/>
        <v>5</v>
      </c>
    </row>
    <row r="13" spans="1:6" x14ac:dyDescent="0.25">
      <c r="A13" s="38" t="s">
        <v>300</v>
      </c>
      <c r="B13" s="69">
        <v>18.36</v>
      </c>
      <c r="C13" s="70" t="s">
        <v>234</v>
      </c>
      <c r="D13" s="41">
        <v>0</v>
      </c>
      <c r="E13" s="41">
        <f t="shared" si="0"/>
        <v>18.36</v>
      </c>
    </row>
    <row r="14" spans="1:6" ht="30" x14ac:dyDescent="0.25">
      <c r="A14" s="50" t="s">
        <v>301</v>
      </c>
      <c r="B14" s="69">
        <v>0.71</v>
      </c>
      <c r="C14" s="70" t="s">
        <v>234</v>
      </c>
      <c r="D14" s="41">
        <v>0</v>
      </c>
      <c r="E14" s="41">
        <f t="shared" si="0"/>
        <v>0.71</v>
      </c>
    </row>
    <row r="15" spans="1:6" ht="30" x14ac:dyDescent="0.25">
      <c r="A15" s="50" t="s">
        <v>302</v>
      </c>
      <c r="B15" s="69">
        <v>1.05</v>
      </c>
      <c r="C15" s="70" t="s">
        <v>234</v>
      </c>
      <c r="D15" s="41">
        <v>0</v>
      </c>
      <c r="E15" s="41">
        <f t="shared" si="0"/>
        <v>1.05</v>
      </c>
      <c r="F15" s="293"/>
    </row>
    <row r="16" spans="1:6" ht="30" x14ac:dyDescent="0.25">
      <c r="A16" s="50" t="s">
        <v>303</v>
      </c>
      <c r="B16" s="69">
        <f>83.08+0.89</f>
        <v>83.97</v>
      </c>
      <c r="C16" s="70" t="s">
        <v>234</v>
      </c>
      <c r="D16" s="41">
        <v>0</v>
      </c>
      <c r="E16" s="41">
        <f t="shared" si="0"/>
        <v>83.97</v>
      </c>
      <c r="F16" s="293"/>
    </row>
    <row r="17" spans="1:6" ht="30" x14ac:dyDescent="0.25">
      <c r="A17" s="50" t="s">
        <v>304</v>
      </c>
      <c r="B17" s="69">
        <f>20.32+1.88</f>
        <v>22.2</v>
      </c>
      <c r="C17" s="70" t="s">
        <v>234</v>
      </c>
      <c r="D17" s="41">
        <f>1.26</f>
        <v>1.26</v>
      </c>
      <c r="E17" s="41">
        <f t="shared" si="0"/>
        <v>20.939999999999998</v>
      </c>
      <c r="F17" s="293"/>
    </row>
    <row r="18" spans="1:6" ht="30" x14ac:dyDescent="0.25">
      <c r="A18" s="50" t="s">
        <v>305</v>
      </c>
      <c r="B18" s="69">
        <f>36.3+1.59+45.38</f>
        <v>83.27000000000001</v>
      </c>
      <c r="C18" s="70" t="s">
        <v>234</v>
      </c>
      <c r="D18" s="41">
        <f>7.48+4.74+3.26</f>
        <v>15.48</v>
      </c>
      <c r="E18" s="41">
        <f t="shared" si="0"/>
        <v>67.790000000000006</v>
      </c>
    </row>
    <row r="19" spans="1:6" ht="30" x14ac:dyDescent="0.25">
      <c r="A19" s="50" t="s">
        <v>306</v>
      </c>
      <c r="B19" s="69">
        <v>18.98</v>
      </c>
      <c r="C19" s="70" t="s">
        <v>234</v>
      </c>
      <c r="D19" s="41">
        <f>2.94+2.33</f>
        <v>5.27</v>
      </c>
      <c r="E19" s="41">
        <f t="shared" si="0"/>
        <v>13.71</v>
      </c>
    </row>
    <row r="20" spans="1:6" ht="30.75" thickBot="1" x14ac:dyDescent="0.3">
      <c r="A20" s="56" t="s">
        <v>307</v>
      </c>
      <c r="B20" s="73">
        <v>1</v>
      </c>
      <c r="C20" s="74" t="s">
        <v>227</v>
      </c>
      <c r="D20" s="59">
        <v>0</v>
      </c>
      <c r="E20" s="59">
        <f t="shared" si="0"/>
        <v>1</v>
      </c>
    </row>
    <row r="23" spans="1:6" ht="15.75" thickBot="1" x14ac:dyDescent="0.3"/>
    <row r="24" spans="1:6" ht="20.25" thickBot="1" x14ac:dyDescent="0.35">
      <c r="A24" s="283" t="s">
        <v>308</v>
      </c>
      <c r="B24" s="284"/>
      <c r="C24" s="284"/>
      <c r="D24" s="284"/>
      <c r="E24" s="285"/>
    </row>
    <row r="25" spans="1:6" ht="15.75" thickBot="1" x14ac:dyDescent="0.3">
      <c r="A25" s="286" t="s">
        <v>221</v>
      </c>
      <c r="B25" s="287"/>
      <c r="C25" s="288"/>
      <c r="D25" s="294" t="s">
        <v>222</v>
      </c>
      <c r="E25" s="296" t="s">
        <v>223</v>
      </c>
    </row>
    <row r="26" spans="1:6" ht="15.75" thickBot="1" x14ac:dyDescent="0.3">
      <c r="A26" s="30" t="s">
        <v>224</v>
      </c>
      <c r="B26" s="31" t="s">
        <v>225</v>
      </c>
      <c r="C26" s="32" t="s">
        <v>226</v>
      </c>
      <c r="D26" s="295"/>
      <c r="E26" s="297"/>
    </row>
    <row r="27" spans="1:6" x14ac:dyDescent="0.25">
      <c r="A27" s="66" t="s">
        <v>309</v>
      </c>
      <c r="B27" s="67">
        <f>1+1</f>
        <v>2</v>
      </c>
      <c r="C27" s="68" t="s">
        <v>227</v>
      </c>
      <c r="D27" s="75">
        <v>0</v>
      </c>
      <c r="E27" s="60">
        <f>B27-D27</f>
        <v>2</v>
      </c>
    </row>
    <row r="28" spans="1:6" ht="30" x14ac:dyDescent="0.25">
      <c r="A28" s="50" t="s">
        <v>310</v>
      </c>
      <c r="B28" s="69">
        <v>26</v>
      </c>
      <c r="C28" s="70" t="s">
        <v>227</v>
      </c>
      <c r="D28" s="76">
        <f>1+2+1</f>
        <v>4</v>
      </c>
      <c r="E28" s="55">
        <f>B28-D28</f>
        <v>22</v>
      </c>
    </row>
    <row r="29" spans="1:6" ht="30" x14ac:dyDescent="0.25">
      <c r="A29" s="50" t="s">
        <v>311</v>
      </c>
      <c r="B29" s="69">
        <v>8</v>
      </c>
      <c r="C29" s="70" t="s">
        <v>227</v>
      </c>
      <c r="D29" s="41">
        <v>0</v>
      </c>
      <c r="E29" s="55">
        <f t="shared" ref="E29:E34" si="1">B29-D29</f>
        <v>8</v>
      </c>
    </row>
    <row r="30" spans="1:6" ht="45" x14ac:dyDescent="0.25">
      <c r="A30" s="50" t="s">
        <v>312</v>
      </c>
      <c r="B30" s="69">
        <v>2</v>
      </c>
      <c r="C30" s="70" t="s">
        <v>227</v>
      </c>
      <c r="D30" s="41">
        <v>0</v>
      </c>
      <c r="E30" s="55">
        <f t="shared" si="1"/>
        <v>2</v>
      </c>
    </row>
    <row r="31" spans="1:6" ht="30" x14ac:dyDescent="0.25">
      <c r="A31" s="50" t="s">
        <v>313</v>
      </c>
      <c r="B31" s="69">
        <v>19</v>
      </c>
      <c r="C31" s="70" t="s">
        <v>227</v>
      </c>
      <c r="D31" s="41">
        <f>1+3+1</f>
        <v>5</v>
      </c>
      <c r="E31" s="41">
        <f t="shared" si="1"/>
        <v>14</v>
      </c>
    </row>
    <row r="32" spans="1:6" ht="30" x14ac:dyDescent="0.25">
      <c r="A32" s="50" t="s">
        <v>314</v>
      </c>
      <c r="B32" s="69">
        <v>8</v>
      </c>
      <c r="C32" s="70" t="s">
        <v>227</v>
      </c>
      <c r="D32" s="41">
        <v>0</v>
      </c>
      <c r="E32" s="41">
        <f t="shared" si="1"/>
        <v>8</v>
      </c>
    </row>
    <row r="33" spans="1:5" ht="45" x14ac:dyDescent="0.25">
      <c r="A33" s="77" t="s">
        <v>315</v>
      </c>
      <c r="B33" s="78">
        <v>8</v>
      </c>
      <c r="C33" s="79" t="s">
        <v>227</v>
      </c>
      <c r="D33" s="80">
        <v>0</v>
      </c>
      <c r="E33" s="80">
        <f t="shared" si="1"/>
        <v>8</v>
      </c>
    </row>
    <row r="34" spans="1:5" ht="30" x14ac:dyDescent="0.25">
      <c r="A34" s="77" t="s">
        <v>316</v>
      </c>
      <c r="B34" s="78">
        <v>26</v>
      </c>
      <c r="C34" s="79" t="s">
        <v>227</v>
      </c>
      <c r="D34" s="80">
        <f>1+2+1</f>
        <v>4</v>
      </c>
      <c r="E34" s="80">
        <f t="shared" si="1"/>
        <v>22</v>
      </c>
    </row>
    <row r="35" spans="1:5" ht="15.75" thickBot="1" x14ac:dyDescent="0.3">
      <c r="A35" s="56" t="s">
        <v>317</v>
      </c>
      <c r="B35" s="73">
        <v>178.31</v>
      </c>
      <c r="C35" s="74" t="s">
        <v>234</v>
      </c>
      <c r="D35" s="59">
        <f>5.06+8.55+10.66</f>
        <v>24.27</v>
      </c>
      <c r="E35" s="59">
        <f>B35-D35</f>
        <v>154.04</v>
      </c>
    </row>
  </sheetData>
  <mergeCells count="9">
    <mergeCell ref="A1:E1"/>
    <mergeCell ref="A2:C2"/>
    <mergeCell ref="D2:D3"/>
    <mergeCell ref="E2:E3"/>
    <mergeCell ref="F15:F17"/>
    <mergeCell ref="A24:E24"/>
    <mergeCell ref="A25:C25"/>
    <mergeCell ref="D25:D26"/>
    <mergeCell ref="E25:E2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PLANILHA</vt:lpstr>
      <vt:lpstr>CRONOGRAMA</vt:lpstr>
      <vt:lpstr>Memoria Apoio - ELE</vt:lpstr>
      <vt:lpstr>Memoria Apoio - LOG</vt:lpstr>
      <vt:lpstr>Memoria Apoio - HID</vt:lpstr>
      <vt:lpstr>CRONOGRAMA!Area_de_impressao</vt:lpstr>
      <vt:lpstr>PLANILHA!Area_de_impressao</vt:lpstr>
      <vt:lpstr>PLANILHA!Titulos_de_impressao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Mariano</dc:creator>
  <cp:lastModifiedBy>ana_1429</cp:lastModifiedBy>
  <cp:lastPrinted>2023-03-13T19:03:59Z</cp:lastPrinted>
  <dcterms:created xsi:type="dcterms:W3CDTF">2022-11-17T14:59:48Z</dcterms:created>
  <dcterms:modified xsi:type="dcterms:W3CDTF">2023-03-13T19:48:43Z</dcterms:modified>
</cp:coreProperties>
</file>